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ppav\Downloads\"/>
    </mc:Choice>
  </mc:AlternateContent>
  <xr:revisionPtr revIDLastSave="0" documentId="13_ncr:1_{F9E95601-E8FF-4108-9B06-84BD6C74CEE8}" xr6:coauthVersionLast="47" xr6:coauthVersionMax="47" xr10:uidLastSave="{00000000-0000-0000-0000-000000000000}"/>
  <bookViews>
    <workbookView xWindow="-110" yWindow="-110" windowWidth="25820" windowHeight="15500" activeTab="5" xr2:uid="{00000000-000D-0000-FFFF-FFFF00000000}"/>
  </bookViews>
  <sheets>
    <sheet name="Дашборд" sheetId="1" r:id="rId1"/>
    <sheet name="План продаж" sheetId="2" r:id="rId2"/>
    <sheet name="Факт продаж" sheetId="3" r:id="rId3"/>
    <sheet name="Товары" sheetId="4" r:id="rId4"/>
    <sheet name="Менеджеры" sheetId="5" r:id="rId5"/>
    <sheet name="Помощь" sheetId="6" r:id="rId6"/>
    <sheet name="Справочник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5" l="1"/>
  <c r="C23" i="5"/>
  <c r="F23" i="5" s="1"/>
  <c r="E22" i="5"/>
  <c r="C22" i="5"/>
  <c r="F21" i="5"/>
  <c r="E21" i="5"/>
  <c r="C21" i="5"/>
  <c r="D21" i="5" s="1"/>
  <c r="E20" i="5"/>
  <c r="C20" i="5"/>
  <c r="F20" i="5" s="1"/>
  <c r="E19" i="5"/>
  <c r="C19" i="5"/>
  <c r="F19" i="5" s="1"/>
  <c r="E18" i="5"/>
  <c r="C18" i="5"/>
  <c r="E17" i="5"/>
  <c r="F17" i="5" s="1"/>
  <c r="C17" i="5"/>
  <c r="D17" i="5" s="1"/>
  <c r="E16" i="5"/>
  <c r="C16" i="5"/>
  <c r="F16" i="5" s="1"/>
  <c r="E15" i="5"/>
  <c r="C15" i="5"/>
  <c r="F15" i="5" s="1"/>
  <c r="E14" i="5"/>
  <c r="C14" i="5"/>
  <c r="E13" i="5"/>
  <c r="F13" i="5" s="1"/>
  <c r="C13" i="5"/>
  <c r="D13" i="5" s="1"/>
  <c r="E12" i="5"/>
  <c r="C12" i="5"/>
  <c r="F12" i="5" s="1"/>
  <c r="E11" i="5"/>
  <c r="C11" i="5"/>
  <c r="F11" i="5" s="1"/>
  <c r="E10" i="5"/>
  <c r="C10" i="5"/>
  <c r="F9" i="5"/>
  <c r="E9" i="5"/>
  <c r="C9" i="5"/>
  <c r="D9" i="5" s="1"/>
  <c r="E8" i="5"/>
  <c r="C8" i="5"/>
  <c r="F8" i="5" s="1"/>
  <c r="E7" i="5"/>
  <c r="C7" i="5"/>
  <c r="F7" i="5" s="1"/>
  <c r="E6" i="5"/>
  <c r="C6" i="5"/>
  <c r="E5" i="5"/>
  <c r="F5" i="5" s="1"/>
  <c r="C5" i="5"/>
  <c r="D5" i="5" s="1"/>
  <c r="E4" i="5"/>
  <c r="F53" i="4"/>
  <c r="G53" i="4" s="1"/>
  <c r="F52" i="4"/>
  <c r="G52" i="4" s="1"/>
  <c r="F51" i="4"/>
  <c r="G51" i="4" s="1"/>
  <c r="F50" i="4"/>
  <c r="G50" i="4" s="1"/>
  <c r="G49" i="4"/>
  <c r="F49" i="4"/>
  <c r="F48" i="4"/>
  <c r="G48" i="4" s="1"/>
  <c r="F47" i="4"/>
  <c r="G47" i="4" s="1"/>
  <c r="F46" i="4"/>
  <c r="G46" i="4" s="1"/>
  <c r="F45" i="4"/>
  <c r="G45" i="4" s="1"/>
  <c r="F44" i="4"/>
  <c r="G44" i="4" s="1"/>
  <c r="F43" i="4"/>
  <c r="G43" i="4" s="1"/>
  <c r="F42" i="4"/>
  <c r="G42" i="4" s="1"/>
  <c r="F41" i="4"/>
  <c r="G41" i="4" s="1"/>
  <c r="F40" i="4"/>
  <c r="G40" i="4" s="1"/>
  <c r="F39" i="4"/>
  <c r="G39" i="4" s="1"/>
  <c r="F38" i="4"/>
  <c r="G38" i="4" s="1"/>
  <c r="F37" i="4"/>
  <c r="G37" i="4" s="1"/>
  <c r="F36" i="4"/>
  <c r="G36" i="4" s="1"/>
  <c r="F35" i="4"/>
  <c r="G35" i="4" s="1"/>
  <c r="F34" i="4"/>
  <c r="G34" i="4" s="1"/>
  <c r="F33" i="4"/>
  <c r="G33" i="4" s="1"/>
  <c r="F32" i="4"/>
  <c r="G32" i="4" s="1"/>
  <c r="F31" i="4"/>
  <c r="G31" i="4" s="1"/>
  <c r="F30" i="4"/>
  <c r="G30" i="4" s="1"/>
  <c r="F29" i="4"/>
  <c r="G29" i="4" s="1"/>
  <c r="F28" i="4"/>
  <c r="G28" i="4" s="1"/>
  <c r="F27" i="4"/>
  <c r="G27" i="4" s="1"/>
  <c r="F26" i="4"/>
  <c r="G26" i="4" s="1"/>
  <c r="F25" i="4"/>
  <c r="G25" i="4" s="1"/>
  <c r="F24" i="4"/>
  <c r="G24" i="4" s="1"/>
  <c r="F23" i="4"/>
  <c r="G23" i="4" s="1"/>
  <c r="F22" i="4"/>
  <c r="G22" i="4" s="1"/>
  <c r="F21" i="4"/>
  <c r="G21" i="4" s="1"/>
  <c r="F20" i="4"/>
  <c r="G20" i="4" s="1"/>
  <c r="F19" i="4"/>
  <c r="G19" i="4" s="1"/>
  <c r="F18" i="4"/>
  <c r="G18" i="4" s="1"/>
  <c r="F17" i="4"/>
  <c r="G17" i="4" s="1"/>
  <c r="F16" i="4"/>
  <c r="G16" i="4" s="1"/>
  <c r="F15" i="4"/>
  <c r="G15" i="4" s="1"/>
  <c r="F14" i="4"/>
  <c r="G14" i="4" s="1"/>
  <c r="F13" i="4"/>
  <c r="G13" i="4" s="1"/>
  <c r="F12" i="4"/>
  <c r="G12" i="4" s="1"/>
  <c r="F11" i="4"/>
  <c r="G11" i="4" s="1"/>
  <c r="F10" i="4"/>
  <c r="G10" i="4" s="1"/>
  <c r="F9" i="4"/>
  <c r="G9" i="4" s="1"/>
  <c r="F8" i="4"/>
  <c r="G8" i="4" s="1"/>
  <c r="F7" i="4"/>
  <c r="G7" i="4" s="1"/>
  <c r="F6" i="4"/>
  <c r="G6" i="4" s="1"/>
  <c r="F5" i="4"/>
  <c r="G5" i="4" s="1"/>
  <c r="F4" i="4"/>
  <c r="G4" i="4" s="1"/>
  <c r="O304" i="3"/>
  <c r="J304" i="3"/>
  <c r="M304" i="3" s="1"/>
  <c r="O303" i="3"/>
  <c r="J303" i="3"/>
  <c r="M303" i="3" s="1"/>
  <c r="O302" i="3"/>
  <c r="M302" i="3"/>
  <c r="J302" i="3"/>
  <c r="O301" i="3"/>
  <c r="J301" i="3"/>
  <c r="M301" i="3" s="1"/>
  <c r="O300" i="3"/>
  <c r="M300" i="3"/>
  <c r="J300" i="3"/>
  <c r="O299" i="3"/>
  <c r="J299" i="3"/>
  <c r="M299" i="3" s="1"/>
  <c r="O298" i="3"/>
  <c r="J298" i="3"/>
  <c r="M298" i="3" s="1"/>
  <c r="O297" i="3"/>
  <c r="J297" i="3"/>
  <c r="M297" i="3" s="1"/>
  <c r="O296" i="3"/>
  <c r="M296" i="3"/>
  <c r="J296" i="3"/>
  <c r="O295" i="3"/>
  <c r="J295" i="3"/>
  <c r="M295" i="3" s="1"/>
  <c r="O294" i="3"/>
  <c r="M294" i="3"/>
  <c r="J294" i="3"/>
  <c r="O293" i="3"/>
  <c r="J293" i="3"/>
  <c r="M293" i="3" s="1"/>
  <c r="O292" i="3"/>
  <c r="M292" i="3"/>
  <c r="J292" i="3"/>
  <c r="O291" i="3"/>
  <c r="J291" i="3"/>
  <c r="M291" i="3" s="1"/>
  <c r="O290" i="3"/>
  <c r="M290" i="3"/>
  <c r="J290" i="3"/>
  <c r="O289" i="3"/>
  <c r="J289" i="3"/>
  <c r="M289" i="3" s="1"/>
  <c r="O288" i="3"/>
  <c r="J288" i="3"/>
  <c r="M288" i="3" s="1"/>
  <c r="O287" i="3"/>
  <c r="M287" i="3"/>
  <c r="J287" i="3"/>
  <c r="O286" i="3"/>
  <c r="M286" i="3"/>
  <c r="J286" i="3"/>
  <c r="O285" i="3"/>
  <c r="J285" i="3"/>
  <c r="M285" i="3" s="1"/>
  <c r="O284" i="3"/>
  <c r="M284" i="3"/>
  <c r="J284" i="3"/>
  <c r="O283" i="3"/>
  <c r="J283" i="3"/>
  <c r="M283" i="3" s="1"/>
  <c r="O282" i="3"/>
  <c r="J282" i="3"/>
  <c r="M282" i="3" s="1"/>
  <c r="O281" i="3"/>
  <c r="J281" i="3"/>
  <c r="M281" i="3" s="1"/>
  <c r="O280" i="3"/>
  <c r="M280" i="3"/>
  <c r="J280" i="3"/>
  <c r="O279" i="3"/>
  <c r="J279" i="3"/>
  <c r="M279" i="3" s="1"/>
  <c r="O278" i="3"/>
  <c r="M278" i="3"/>
  <c r="J278" i="3"/>
  <c r="O277" i="3"/>
  <c r="J277" i="3"/>
  <c r="M277" i="3" s="1"/>
  <c r="O276" i="3"/>
  <c r="M276" i="3"/>
  <c r="J276" i="3"/>
  <c r="O275" i="3"/>
  <c r="J275" i="3"/>
  <c r="M275" i="3" s="1"/>
  <c r="O274" i="3"/>
  <c r="M274" i="3"/>
  <c r="J274" i="3"/>
  <c r="O273" i="3"/>
  <c r="J273" i="3"/>
  <c r="M273" i="3" s="1"/>
  <c r="O272" i="3"/>
  <c r="J272" i="3"/>
  <c r="M272" i="3" s="1"/>
  <c r="O271" i="3"/>
  <c r="J271" i="3"/>
  <c r="M271" i="3" s="1"/>
  <c r="O270" i="3"/>
  <c r="M270" i="3"/>
  <c r="J270" i="3"/>
  <c r="O269" i="3"/>
  <c r="J269" i="3"/>
  <c r="M269" i="3" s="1"/>
  <c r="O268" i="3"/>
  <c r="M268" i="3"/>
  <c r="J268" i="3"/>
  <c r="O267" i="3"/>
  <c r="J267" i="3"/>
  <c r="M267" i="3" s="1"/>
  <c r="O266" i="3"/>
  <c r="J266" i="3"/>
  <c r="M266" i="3" s="1"/>
  <c r="O265" i="3"/>
  <c r="J265" i="3"/>
  <c r="M265" i="3" s="1"/>
  <c r="O264" i="3"/>
  <c r="M264" i="3"/>
  <c r="J264" i="3"/>
  <c r="O263" i="3"/>
  <c r="J263" i="3"/>
  <c r="M263" i="3" s="1"/>
  <c r="O262" i="3"/>
  <c r="M262" i="3"/>
  <c r="J262" i="3"/>
  <c r="O261" i="3"/>
  <c r="J261" i="3"/>
  <c r="M261" i="3" s="1"/>
  <c r="O260" i="3"/>
  <c r="M260" i="3"/>
  <c r="J260" i="3"/>
  <c r="O259" i="3"/>
  <c r="J259" i="3"/>
  <c r="M259" i="3" s="1"/>
  <c r="O258" i="3"/>
  <c r="M258" i="3"/>
  <c r="J258" i="3"/>
  <c r="O257" i="3"/>
  <c r="J257" i="3"/>
  <c r="M257" i="3" s="1"/>
  <c r="O256" i="3"/>
  <c r="J256" i="3"/>
  <c r="M256" i="3" s="1"/>
  <c r="O255" i="3"/>
  <c r="M255" i="3"/>
  <c r="J255" i="3"/>
  <c r="O254" i="3"/>
  <c r="M254" i="3"/>
  <c r="J254" i="3"/>
  <c r="O253" i="3"/>
  <c r="J253" i="3"/>
  <c r="M253" i="3" s="1"/>
  <c r="O252" i="3"/>
  <c r="M252" i="3"/>
  <c r="J252" i="3"/>
  <c r="O251" i="3"/>
  <c r="J251" i="3"/>
  <c r="M251" i="3" s="1"/>
  <c r="O250" i="3"/>
  <c r="J250" i="3"/>
  <c r="M250" i="3" s="1"/>
  <c r="O249" i="3"/>
  <c r="J249" i="3"/>
  <c r="M249" i="3" s="1"/>
  <c r="O248" i="3"/>
  <c r="M248" i="3"/>
  <c r="J248" i="3"/>
  <c r="O247" i="3"/>
  <c r="J247" i="3"/>
  <c r="M247" i="3" s="1"/>
  <c r="O246" i="3"/>
  <c r="M246" i="3"/>
  <c r="J246" i="3"/>
  <c r="O245" i="3"/>
  <c r="J245" i="3"/>
  <c r="M245" i="3" s="1"/>
  <c r="O244" i="3"/>
  <c r="M244" i="3"/>
  <c r="J244" i="3"/>
  <c r="O243" i="3"/>
  <c r="J243" i="3"/>
  <c r="M243" i="3" s="1"/>
  <c r="O242" i="3"/>
  <c r="M242" i="3"/>
  <c r="J242" i="3"/>
  <c r="O241" i="3"/>
  <c r="J241" i="3"/>
  <c r="M241" i="3" s="1"/>
  <c r="O240" i="3"/>
  <c r="J240" i="3"/>
  <c r="M240" i="3" s="1"/>
  <c r="O239" i="3"/>
  <c r="J239" i="3"/>
  <c r="M239" i="3" s="1"/>
  <c r="O238" i="3"/>
  <c r="M238" i="3"/>
  <c r="J238" i="3"/>
  <c r="O237" i="3"/>
  <c r="J237" i="3"/>
  <c r="M237" i="3" s="1"/>
  <c r="O236" i="3"/>
  <c r="M236" i="3"/>
  <c r="J236" i="3"/>
  <c r="O235" i="3"/>
  <c r="J235" i="3"/>
  <c r="M235" i="3" s="1"/>
  <c r="O234" i="3"/>
  <c r="J234" i="3"/>
  <c r="M234" i="3" s="1"/>
  <c r="O233" i="3"/>
  <c r="J233" i="3"/>
  <c r="M233" i="3" s="1"/>
  <c r="O232" i="3"/>
  <c r="M232" i="3"/>
  <c r="J232" i="3"/>
  <c r="O231" i="3"/>
  <c r="J231" i="3"/>
  <c r="M231" i="3" s="1"/>
  <c r="O230" i="3"/>
  <c r="M230" i="3"/>
  <c r="J230" i="3"/>
  <c r="O229" i="3"/>
  <c r="J229" i="3"/>
  <c r="M229" i="3" s="1"/>
  <c r="O228" i="3"/>
  <c r="M228" i="3"/>
  <c r="J228" i="3"/>
  <c r="O227" i="3"/>
  <c r="J227" i="3"/>
  <c r="M227" i="3" s="1"/>
  <c r="O226" i="3"/>
  <c r="M226" i="3"/>
  <c r="J226" i="3"/>
  <c r="O225" i="3"/>
  <c r="J225" i="3"/>
  <c r="M225" i="3" s="1"/>
  <c r="O224" i="3"/>
  <c r="J224" i="3"/>
  <c r="M224" i="3" s="1"/>
  <c r="O223" i="3"/>
  <c r="M223" i="3"/>
  <c r="J223" i="3"/>
  <c r="O222" i="3"/>
  <c r="M222" i="3"/>
  <c r="J222" i="3"/>
  <c r="O221" i="3"/>
  <c r="J221" i="3"/>
  <c r="M221" i="3" s="1"/>
  <c r="O220" i="3"/>
  <c r="M220" i="3"/>
  <c r="J220" i="3"/>
  <c r="O219" i="3"/>
  <c r="J219" i="3"/>
  <c r="M219" i="3" s="1"/>
  <c r="O218" i="3"/>
  <c r="J218" i="3"/>
  <c r="M218" i="3" s="1"/>
  <c r="O217" i="3"/>
  <c r="J217" i="3"/>
  <c r="M217" i="3" s="1"/>
  <c r="O216" i="3"/>
  <c r="M216" i="3"/>
  <c r="J216" i="3"/>
  <c r="O215" i="3"/>
  <c r="J215" i="3"/>
  <c r="M215" i="3" s="1"/>
  <c r="O214" i="3"/>
  <c r="M214" i="3"/>
  <c r="J214" i="3"/>
  <c r="O213" i="3"/>
  <c r="J213" i="3"/>
  <c r="M213" i="3" s="1"/>
  <c r="O212" i="3"/>
  <c r="M212" i="3"/>
  <c r="J212" i="3"/>
  <c r="O211" i="3"/>
  <c r="J211" i="3"/>
  <c r="M211" i="3" s="1"/>
  <c r="O210" i="3"/>
  <c r="M210" i="3"/>
  <c r="J210" i="3"/>
  <c r="O209" i="3"/>
  <c r="J209" i="3"/>
  <c r="M209" i="3" s="1"/>
  <c r="O208" i="3"/>
  <c r="J208" i="3"/>
  <c r="M208" i="3" s="1"/>
  <c r="O207" i="3"/>
  <c r="J207" i="3"/>
  <c r="M207" i="3" s="1"/>
  <c r="O206" i="3"/>
  <c r="M206" i="3"/>
  <c r="J206" i="3"/>
  <c r="O205" i="3"/>
  <c r="J205" i="3"/>
  <c r="M205" i="3" s="1"/>
  <c r="O204" i="3"/>
  <c r="M204" i="3"/>
  <c r="J204" i="3"/>
  <c r="O203" i="3"/>
  <c r="J203" i="3"/>
  <c r="M203" i="3" s="1"/>
  <c r="O202" i="3"/>
  <c r="J202" i="3"/>
  <c r="M202" i="3" s="1"/>
  <c r="O201" i="3"/>
  <c r="J201" i="3"/>
  <c r="M201" i="3" s="1"/>
  <c r="O200" i="3"/>
  <c r="M200" i="3"/>
  <c r="J200" i="3"/>
  <c r="O199" i="3"/>
  <c r="J199" i="3"/>
  <c r="M199" i="3" s="1"/>
  <c r="O198" i="3"/>
  <c r="M198" i="3"/>
  <c r="J198" i="3"/>
  <c r="O197" i="3"/>
  <c r="J197" i="3"/>
  <c r="M197" i="3" s="1"/>
  <c r="O196" i="3"/>
  <c r="M196" i="3"/>
  <c r="J196" i="3"/>
  <c r="O195" i="3"/>
  <c r="J195" i="3"/>
  <c r="M195" i="3" s="1"/>
  <c r="O194" i="3"/>
  <c r="M194" i="3"/>
  <c r="J194" i="3"/>
  <c r="O193" i="3"/>
  <c r="J193" i="3"/>
  <c r="M193" i="3" s="1"/>
  <c r="O192" i="3"/>
  <c r="J192" i="3"/>
  <c r="M192" i="3" s="1"/>
  <c r="O191" i="3"/>
  <c r="M191" i="3"/>
  <c r="J191" i="3"/>
  <c r="O190" i="3"/>
  <c r="M190" i="3"/>
  <c r="J190" i="3"/>
  <c r="O189" i="3"/>
  <c r="J189" i="3"/>
  <c r="M189" i="3" s="1"/>
  <c r="O188" i="3"/>
  <c r="M188" i="3"/>
  <c r="J188" i="3"/>
  <c r="O187" i="3"/>
  <c r="J187" i="3"/>
  <c r="M187" i="3" s="1"/>
  <c r="O186" i="3"/>
  <c r="J186" i="3"/>
  <c r="M186" i="3" s="1"/>
  <c r="O185" i="3"/>
  <c r="J185" i="3"/>
  <c r="M185" i="3" s="1"/>
  <c r="O184" i="3"/>
  <c r="M184" i="3"/>
  <c r="J184" i="3"/>
  <c r="O183" i="3"/>
  <c r="J183" i="3"/>
  <c r="M183" i="3" s="1"/>
  <c r="O182" i="3"/>
  <c r="M182" i="3"/>
  <c r="J182" i="3"/>
  <c r="O181" i="3"/>
  <c r="J181" i="3"/>
  <c r="M181" i="3" s="1"/>
  <c r="O180" i="3"/>
  <c r="M180" i="3"/>
  <c r="J180" i="3"/>
  <c r="O179" i="3"/>
  <c r="J179" i="3"/>
  <c r="M179" i="3" s="1"/>
  <c r="O178" i="3"/>
  <c r="M178" i="3"/>
  <c r="J178" i="3"/>
  <c r="O177" i="3"/>
  <c r="J177" i="3"/>
  <c r="M177" i="3" s="1"/>
  <c r="O176" i="3"/>
  <c r="J176" i="3"/>
  <c r="M176" i="3" s="1"/>
  <c r="O175" i="3"/>
  <c r="J175" i="3"/>
  <c r="M175" i="3" s="1"/>
  <c r="O174" i="3"/>
  <c r="M174" i="3"/>
  <c r="J174" i="3"/>
  <c r="O173" i="3"/>
  <c r="J173" i="3"/>
  <c r="M173" i="3" s="1"/>
  <c r="O172" i="3"/>
  <c r="M172" i="3"/>
  <c r="J172" i="3"/>
  <c r="O171" i="3"/>
  <c r="J171" i="3"/>
  <c r="M171" i="3" s="1"/>
  <c r="O170" i="3"/>
  <c r="J170" i="3"/>
  <c r="M170" i="3" s="1"/>
  <c r="O169" i="3"/>
  <c r="J169" i="3"/>
  <c r="M169" i="3" s="1"/>
  <c r="O168" i="3"/>
  <c r="M168" i="3"/>
  <c r="J168" i="3"/>
  <c r="O167" i="3"/>
  <c r="J167" i="3"/>
  <c r="M167" i="3" s="1"/>
  <c r="O166" i="3"/>
  <c r="M166" i="3"/>
  <c r="J166" i="3"/>
  <c r="O165" i="3"/>
  <c r="J165" i="3"/>
  <c r="M165" i="3" s="1"/>
  <c r="O164" i="3"/>
  <c r="M164" i="3"/>
  <c r="J164" i="3"/>
  <c r="O163" i="3"/>
  <c r="J163" i="3"/>
  <c r="M163" i="3" s="1"/>
  <c r="O162" i="3"/>
  <c r="M162" i="3"/>
  <c r="J162" i="3"/>
  <c r="O161" i="3"/>
  <c r="J161" i="3"/>
  <c r="M161" i="3" s="1"/>
  <c r="O160" i="3"/>
  <c r="J160" i="3"/>
  <c r="M160" i="3" s="1"/>
  <c r="O159" i="3"/>
  <c r="M159" i="3"/>
  <c r="J159" i="3"/>
  <c r="O158" i="3"/>
  <c r="M158" i="3"/>
  <c r="J158" i="3"/>
  <c r="O157" i="3"/>
  <c r="J157" i="3"/>
  <c r="M157" i="3" s="1"/>
  <c r="O156" i="3"/>
  <c r="M156" i="3"/>
  <c r="J156" i="3"/>
  <c r="O155" i="3"/>
  <c r="J155" i="3"/>
  <c r="M155" i="3" s="1"/>
  <c r="O154" i="3"/>
  <c r="J154" i="3"/>
  <c r="M154" i="3" s="1"/>
  <c r="O153" i="3"/>
  <c r="J153" i="3"/>
  <c r="M153" i="3" s="1"/>
  <c r="O152" i="3"/>
  <c r="M152" i="3"/>
  <c r="J152" i="3"/>
  <c r="O151" i="3"/>
  <c r="J151" i="3"/>
  <c r="M151" i="3" s="1"/>
  <c r="O150" i="3"/>
  <c r="M150" i="3"/>
  <c r="J150" i="3"/>
  <c r="O149" i="3"/>
  <c r="J149" i="3"/>
  <c r="M149" i="3" s="1"/>
  <c r="O148" i="3"/>
  <c r="M148" i="3"/>
  <c r="J148" i="3"/>
  <c r="O147" i="3"/>
  <c r="J147" i="3"/>
  <c r="M147" i="3" s="1"/>
  <c r="O146" i="3"/>
  <c r="M146" i="3"/>
  <c r="J146" i="3"/>
  <c r="O145" i="3"/>
  <c r="J145" i="3"/>
  <c r="M145" i="3" s="1"/>
  <c r="O144" i="3"/>
  <c r="J144" i="3"/>
  <c r="M144" i="3" s="1"/>
  <c r="O143" i="3"/>
  <c r="J143" i="3"/>
  <c r="M143" i="3" s="1"/>
  <c r="O142" i="3"/>
  <c r="M142" i="3"/>
  <c r="J142" i="3"/>
  <c r="O141" i="3"/>
  <c r="J141" i="3"/>
  <c r="M141" i="3" s="1"/>
  <c r="O140" i="3"/>
  <c r="M140" i="3"/>
  <c r="J140" i="3"/>
  <c r="O139" i="3"/>
  <c r="J139" i="3"/>
  <c r="M139" i="3" s="1"/>
  <c r="O138" i="3"/>
  <c r="J138" i="3"/>
  <c r="M138" i="3" s="1"/>
  <c r="O137" i="3"/>
  <c r="J137" i="3"/>
  <c r="M137" i="3" s="1"/>
  <c r="O136" i="3"/>
  <c r="M136" i="3"/>
  <c r="J136" i="3"/>
  <c r="O135" i="3"/>
  <c r="J135" i="3"/>
  <c r="M135" i="3" s="1"/>
  <c r="O134" i="3"/>
  <c r="M134" i="3"/>
  <c r="J134" i="3"/>
  <c r="O133" i="3"/>
  <c r="J133" i="3"/>
  <c r="M133" i="3" s="1"/>
  <c r="O132" i="3"/>
  <c r="M132" i="3"/>
  <c r="J132" i="3"/>
  <c r="O131" i="3"/>
  <c r="J131" i="3"/>
  <c r="M131" i="3" s="1"/>
  <c r="O130" i="3"/>
  <c r="M130" i="3"/>
  <c r="J130" i="3"/>
  <c r="O129" i="3"/>
  <c r="J129" i="3"/>
  <c r="M129" i="3" s="1"/>
  <c r="O128" i="3"/>
  <c r="J128" i="3"/>
  <c r="M128" i="3" s="1"/>
  <c r="O127" i="3"/>
  <c r="M127" i="3"/>
  <c r="J127" i="3"/>
  <c r="O126" i="3"/>
  <c r="M126" i="3"/>
  <c r="J126" i="3"/>
  <c r="O125" i="3"/>
  <c r="J125" i="3"/>
  <c r="M125" i="3" s="1"/>
  <c r="O124" i="3"/>
  <c r="M124" i="3"/>
  <c r="J124" i="3"/>
  <c r="O123" i="3"/>
  <c r="J123" i="3"/>
  <c r="M123" i="3" s="1"/>
  <c r="O122" i="3"/>
  <c r="J122" i="3"/>
  <c r="M122" i="3" s="1"/>
  <c r="O121" i="3"/>
  <c r="J121" i="3"/>
  <c r="M121" i="3" s="1"/>
  <c r="O120" i="3"/>
  <c r="M120" i="3"/>
  <c r="J120" i="3"/>
  <c r="O119" i="3"/>
  <c r="J119" i="3"/>
  <c r="M119" i="3" s="1"/>
  <c r="O118" i="3"/>
  <c r="M118" i="3"/>
  <c r="J118" i="3"/>
  <c r="O117" i="3"/>
  <c r="J117" i="3"/>
  <c r="M117" i="3" s="1"/>
  <c r="O116" i="3"/>
  <c r="M116" i="3"/>
  <c r="J116" i="3"/>
  <c r="O115" i="3"/>
  <c r="J115" i="3"/>
  <c r="M115" i="3" s="1"/>
  <c r="O114" i="3"/>
  <c r="M114" i="3"/>
  <c r="J114" i="3"/>
  <c r="O113" i="3"/>
  <c r="J113" i="3"/>
  <c r="M113" i="3" s="1"/>
  <c r="O112" i="3"/>
  <c r="J112" i="3"/>
  <c r="M112" i="3" s="1"/>
  <c r="O111" i="3"/>
  <c r="J111" i="3"/>
  <c r="M111" i="3" s="1"/>
  <c r="O110" i="3"/>
  <c r="M110" i="3"/>
  <c r="J110" i="3"/>
  <c r="O109" i="3"/>
  <c r="J109" i="3"/>
  <c r="M109" i="3" s="1"/>
  <c r="O108" i="3"/>
  <c r="M108" i="3"/>
  <c r="J108" i="3"/>
  <c r="O107" i="3"/>
  <c r="J107" i="3"/>
  <c r="M107" i="3" s="1"/>
  <c r="O106" i="3"/>
  <c r="J106" i="3"/>
  <c r="M106" i="3" s="1"/>
  <c r="O105" i="3"/>
  <c r="J105" i="3"/>
  <c r="M105" i="3" s="1"/>
  <c r="O104" i="3"/>
  <c r="M104" i="3"/>
  <c r="J104" i="3"/>
  <c r="O103" i="3"/>
  <c r="J103" i="3"/>
  <c r="M103" i="3" s="1"/>
  <c r="O102" i="3"/>
  <c r="M102" i="3"/>
  <c r="J102" i="3"/>
  <c r="O101" i="3"/>
  <c r="M101" i="3"/>
  <c r="J101" i="3"/>
  <c r="O100" i="3"/>
  <c r="M100" i="3"/>
  <c r="J100" i="3"/>
  <c r="O99" i="3"/>
  <c r="J99" i="3"/>
  <c r="M99" i="3" s="1"/>
  <c r="O98" i="3"/>
  <c r="M98" i="3"/>
  <c r="J98" i="3"/>
  <c r="O97" i="3"/>
  <c r="J97" i="3"/>
  <c r="M97" i="3" s="1"/>
  <c r="O96" i="3"/>
  <c r="J96" i="3"/>
  <c r="M96" i="3" s="1"/>
  <c r="O95" i="3"/>
  <c r="M95" i="3"/>
  <c r="J95" i="3"/>
  <c r="O94" i="3"/>
  <c r="M94" i="3"/>
  <c r="J94" i="3"/>
  <c r="O93" i="3"/>
  <c r="J93" i="3"/>
  <c r="M93" i="3" s="1"/>
  <c r="O92" i="3"/>
  <c r="M92" i="3"/>
  <c r="J92" i="3"/>
  <c r="O91" i="3"/>
  <c r="J91" i="3"/>
  <c r="M91" i="3" s="1"/>
  <c r="O90" i="3"/>
  <c r="J90" i="3"/>
  <c r="M90" i="3" s="1"/>
  <c r="O89" i="3"/>
  <c r="J89" i="3"/>
  <c r="M89" i="3" s="1"/>
  <c r="O88" i="3"/>
  <c r="M88" i="3"/>
  <c r="J88" i="3"/>
  <c r="O87" i="3"/>
  <c r="J87" i="3"/>
  <c r="M87" i="3" s="1"/>
  <c r="O86" i="3"/>
  <c r="M86" i="3"/>
  <c r="J86" i="3"/>
  <c r="O85" i="3"/>
  <c r="J85" i="3"/>
  <c r="M85" i="3" s="1"/>
  <c r="O84" i="3"/>
  <c r="M84" i="3"/>
  <c r="J84" i="3"/>
  <c r="O83" i="3"/>
  <c r="J83" i="3"/>
  <c r="M83" i="3" s="1"/>
  <c r="O82" i="3"/>
  <c r="M82" i="3"/>
  <c r="J82" i="3"/>
  <c r="O81" i="3"/>
  <c r="J81" i="3"/>
  <c r="M81" i="3" s="1"/>
  <c r="O80" i="3"/>
  <c r="J80" i="3"/>
  <c r="M80" i="3" s="1"/>
  <c r="O79" i="3"/>
  <c r="J79" i="3"/>
  <c r="M79" i="3" s="1"/>
  <c r="O78" i="3"/>
  <c r="M78" i="3"/>
  <c r="J78" i="3"/>
  <c r="O77" i="3"/>
  <c r="J77" i="3"/>
  <c r="M77" i="3" s="1"/>
  <c r="O76" i="3"/>
  <c r="M76" i="3"/>
  <c r="J76" i="3"/>
  <c r="O75" i="3"/>
  <c r="J75" i="3"/>
  <c r="M75" i="3" s="1"/>
  <c r="O74" i="3"/>
  <c r="J74" i="3"/>
  <c r="M74" i="3" s="1"/>
  <c r="O73" i="3"/>
  <c r="J73" i="3"/>
  <c r="M73" i="3" s="1"/>
  <c r="O72" i="3"/>
  <c r="M72" i="3"/>
  <c r="J72" i="3"/>
  <c r="O71" i="3"/>
  <c r="J71" i="3"/>
  <c r="M71" i="3" s="1"/>
  <c r="O70" i="3"/>
  <c r="M70" i="3"/>
  <c r="J70" i="3"/>
  <c r="O69" i="3"/>
  <c r="M69" i="3"/>
  <c r="J69" i="3"/>
  <c r="O68" i="3"/>
  <c r="M68" i="3"/>
  <c r="J68" i="3"/>
  <c r="O67" i="3"/>
  <c r="J67" i="3"/>
  <c r="M67" i="3" s="1"/>
  <c r="O66" i="3"/>
  <c r="M66" i="3"/>
  <c r="J66" i="3"/>
  <c r="O65" i="3"/>
  <c r="J65" i="3"/>
  <c r="M65" i="3" s="1"/>
  <c r="O64" i="3"/>
  <c r="J64" i="3"/>
  <c r="M64" i="3" s="1"/>
  <c r="O63" i="3"/>
  <c r="J63" i="3"/>
  <c r="M63" i="3" s="1"/>
  <c r="O62" i="3"/>
  <c r="M62" i="3"/>
  <c r="J62" i="3"/>
  <c r="O61" i="3"/>
  <c r="J61" i="3"/>
  <c r="M61" i="3" s="1"/>
  <c r="O60" i="3"/>
  <c r="M60" i="3"/>
  <c r="J60" i="3"/>
  <c r="O59" i="3"/>
  <c r="J59" i="3"/>
  <c r="M59" i="3" s="1"/>
  <c r="O58" i="3"/>
  <c r="M58" i="3"/>
  <c r="J58" i="3"/>
  <c r="O57" i="3"/>
  <c r="J57" i="3"/>
  <c r="M57" i="3" s="1"/>
  <c r="O56" i="3"/>
  <c r="M56" i="3"/>
  <c r="J56" i="3"/>
  <c r="O55" i="3"/>
  <c r="J55" i="3"/>
  <c r="M55" i="3" s="1"/>
  <c r="O54" i="3"/>
  <c r="M54" i="3"/>
  <c r="J54" i="3"/>
  <c r="O53" i="3"/>
  <c r="J53" i="3"/>
  <c r="M53" i="3" s="1"/>
  <c r="O52" i="3"/>
  <c r="M52" i="3"/>
  <c r="J52" i="3"/>
  <c r="O51" i="3"/>
  <c r="J51" i="3"/>
  <c r="M51" i="3" s="1"/>
  <c r="O50" i="3"/>
  <c r="M50" i="3"/>
  <c r="J50" i="3"/>
  <c r="O49" i="3"/>
  <c r="J49" i="3"/>
  <c r="M49" i="3" s="1"/>
  <c r="O48" i="3"/>
  <c r="J48" i="3"/>
  <c r="M48" i="3" s="1"/>
  <c r="O47" i="3"/>
  <c r="J47" i="3"/>
  <c r="M47" i="3" s="1"/>
  <c r="O46" i="3"/>
  <c r="M46" i="3"/>
  <c r="J46" i="3"/>
  <c r="O45" i="3"/>
  <c r="J45" i="3"/>
  <c r="M45" i="3" s="1"/>
  <c r="O44" i="3"/>
  <c r="M44" i="3"/>
  <c r="J44" i="3"/>
  <c r="O43" i="3"/>
  <c r="J43" i="3"/>
  <c r="M43" i="3" s="1"/>
  <c r="O42" i="3"/>
  <c r="J42" i="3"/>
  <c r="M42" i="3" s="1"/>
  <c r="O41" i="3"/>
  <c r="J41" i="3"/>
  <c r="M41" i="3" s="1"/>
  <c r="O40" i="3"/>
  <c r="M40" i="3"/>
  <c r="J40" i="3"/>
  <c r="O39" i="3"/>
  <c r="J39" i="3"/>
  <c r="M39" i="3" s="1"/>
  <c r="O38" i="3"/>
  <c r="M38" i="3"/>
  <c r="J38" i="3"/>
  <c r="O37" i="3"/>
  <c r="M37" i="3"/>
  <c r="J37" i="3"/>
  <c r="O36" i="3"/>
  <c r="M36" i="3"/>
  <c r="J36" i="3"/>
  <c r="O35" i="3"/>
  <c r="J35" i="3"/>
  <c r="M35" i="3" s="1"/>
  <c r="O34" i="3"/>
  <c r="M34" i="3"/>
  <c r="J34" i="3"/>
  <c r="O33" i="3"/>
  <c r="J33" i="3"/>
  <c r="M33" i="3" s="1"/>
  <c r="O32" i="3"/>
  <c r="J32" i="3"/>
  <c r="M32" i="3" s="1"/>
  <c r="O31" i="3"/>
  <c r="J31" i="3"/>
  <c r="M31" i="3" s="1"/>
  <c r="O30" i="3"/>
  <c r="M30" i="3"/>
  <c r="J30" i="3"/>
  <c r="O29" i="3"/>
  <c r="J29" i="3"/>
  <c r="M29" i="3" s="1"/>
  <c r="O28" i="3"/>
  <c r="M28" i="3"/>
  <c r="J28" i="3"/>
  <c r="O27" i="3"/>
  <c r="J27" i="3"/>
  <c r="M27" i="3" s="1"/>
  <c r="O26" i="3"/>
  <c r="M26" i="3"/>
  <c r="J26" i="3"/>
  <c r="O25" i="3"/>
  <c r="J25" i="3"/>
  <c r="M25" i="3" s="1"/>
  <c r="O24" i="3"/>
  <c r="M24" i="3"/>
  <c r="J24" i="3"/>
  <c r="O23" i="3"/>
  <c r="J23" i="3"/>
  <c r="M23" i="3" s="1"/>
  <c r="O22" i="3"/>
  <c r="M22" i="3"/>
  <c r="J22" i="3"/>
  <c r="O21" i="3"/>
  <c r="J21" i="3"/>
  <c r="M21" i="3" s="1"/>
  <c r="O20" i="3"/>
  <c r="M20" i="3"/>
  <c r="J20" i="3"/>
  <c r="O19" i="3"/>
  <c r="J19" i="3"/>
  <c r="M19" i="3" s="1"/>
  <c r="O18" i="3"/>
  <c r="M18" i="3"/>
  <c r="J18" i="3"/>
  <c r="O17" i="3"/>
  <c r="J17" i="3"/>
  <c r="M17" i="3" s="1"/>
  <c r="O16" i="3"/>
  <c r="J16" i="3"/>
  <c r="M16" i="3" s="1"/>
  <c r="O15" i="3"/>
  <c r="J15" i="3"/>
  <c r="M15" i="3" s="1"/>
  <c r="O14" i="3"/>
  <c r="M14" i="3"/>
  <c r="J14" i="3"/>
  <c r="O13" i="3"/>
  <c r="J13" i="3"/>
  <c r="M13" i="3" s="1"/>
  <c r="O12" i="3"/>
  <c r="M12" i="3"/>
  <c r="J12" i="3"/>
  <c r="O11" i="3"/>
  <c r="J11" i="3"/>
  <c r="M11" i="3" s="1"/>
  <c r="O10" i="3"/>
  <c r="J10" i="3"/>
  <c r="M10" i="3" s="1"/>
  <c r="O9" i="3"/>
  <c r="L16" i="2" s="1"/>
  <c r="M16" i="2" s="1"/>
  <c r="J9" i="3"/>
  <c r="M9" i="3" s="1"/>
  <c r="O8" i="3"/>
  <c r="M8" i="3"/>
  <c r="J8" i="3"/>
  <c r="O7" i="3"/>
  <c r="J7" i="3"/>
  <c r="M7" i="3" s="1"/>
  <c r="O6" i="3"/>
  <c r="M6" i="3"/>
  <c r="J6" i="3"/>
  <c r="O5" i="3"/>
  <c r="J5" i="3"/>
  <c r="C4" i="5" s="1"/>
  <c r="E10" i="1" s="1"/>
  <c r="N18" i="2"/>
  <c r="K18" i="2"/>
  <c r="F18" i="2"/>
  <c r="E5" i="1" s="1"/>
  <c r="B18" i="2"/>
  <c r="I18" i="2" s="1"/>
  <c r="O16" i="2"/>
  <c r="J16" i="2"/>
  <c r="I16" i="2"/>
  <c r="G16" i="2"/>
  <c r="H16" i="2" s="1"/>
  <c r="E16" i="2"/>
  <c r="C16" i="2"/>
  <c r="D16" i="2" s="1"/>
  <c r="D25" i="1" s="1"/>
  <c r="O15" i="2"/>
  <c r="I15" i="2"/>
  <c r="G15" i="2"/>
  <c r="H15" i="2" s="1"/>
  <c r="C15" i="2"/>
  <c r="E15" i="2" s="1"/>
  <c r="O14" i="2"/>
  <c r="I14" i="2"/>
  <c r="G14" i="2"/>
  <c r="H14" i="2" s="1"/>
  <c r="C14" i="2"/>
  <c r="O13" i="2"/>
  <c r="I13" i="2"/>
  <c r="G13" i="2"/>
  <c r="H13" i="2" s="1"/>
  <c r="C13" i="2"/>
  <c r="E13" i="2" s="1"/>
  <c r="O12" i="2"/>
  <c r="I12" i="2"/>
  <c r="H12" i="2"/>
  <c r="G12" i="2"/>
  <c r="C12" i="2"/>
  <c r="O11" i="2"/>
  <c r="O18" i="2" s="1"/>
  <c r="E8" i="1" s="1"/>
  <c r="I11" i="2"/>
  <c r="H11" i="2"/>
  <c r="G11" i="2"/>
  <c r="C11" i="2"/>
  <c r="J11" i="2" s="1"/>
  <c r="O10" i="2"/>
  <c r="I10" i="2"/>
  <c r="G10" i="2"/>
  <c r="J10" i="2" s="1"/>
  <c r="E10" i="2"/>
  <c r="D10" i="2"/>
  <c r="D19" i="1" s="1"/>
  <c r="C10" i="2"/>
  <c r="O9" i="2"/>
  <c r="I9" i="2"/>
  <c r="G9" i="2"/>
  <c r="H9" i="2" s="1"/>
  <c r="E9" i="2"/>
  <c r="C9" i="2"/>
  <c r="D9" i="2" s="1"/>
  <c r="O8" i="2"/>
  <c r="J8" i="2"/>
  <c r="I8" i="2"/>
  <c r="G8" i="2"/>
  <c r="H8" i="2" s="1"/>
  <c r="E8" i="2"/>
  <c r="C8" i="2"/>
  <c r="D8" i="2" s="1"/>
  <c r="O7" i="2"/>
  <c r="I7" i="2"/>
  <c r="G7" i="2"/>
  <c r="H7" i="2" s="1"/>
  <c r="E7" i="2"/>
  <c r="C7" i="2"/>
  <c r="D7" i="2" s="1"/>
  <c r="D16" i="1" s="1"/>
  <c r="O6" i="2"/>
  <c r="I6" i="2"/>
  <c r="G6" i="2"/>
  <c r="H6" i="2" s="1"/>
  <c r="C6" i="2"/>
  <c r="O5" i="2"/>
  <c r="I5" i="2"/>
  <c r="G5" i="2"/>
  <c r="J5" i="2" s="1"/>
  <c r="C5" i="2"/>
  <c r="C25" i="1"/>
  <c r="B25" i="1"/>
  <c r="C24" i="1"/>
  <c r="B24" i="1"/>
  <c r="B23" i="1"/>
  <c r="C22" i="1"/>
  <c r="B22" i="1"/>
  <c r="B21" i="1"/>
  <c r="B20" i="1"/>
  <c r="C19" i="1"/>
  <c r="B19" i="1"/>
  <c r="D18" i="1"/>
  <c r="B18" i="1"/>
  <c r="D17" i="1"/>
  <c r="C17" i="1"/>
  <c r="B17" i="1"/>
  <c r="B16" i="1"/>
  <c r="B15" i="1"/>
  <c r="B14" i="1"/>
  <c r="B5" i="1"/>
  <c r="L10" i="2" l="1"/>
  <c r="M10" i="2" s="1"/>
  <c r="E12" i="2"/>
  <c r="C21" i="1"/>
  <c r="J12" i="2"/>
  <c r="F18" i="5"/>
  <c r="D18" i="5"/>
  <c r="J6" i="2"/>
  <c r="C15" i="1"/>
  <c r="D6" i="2"/>
  <c r="D15" i="1" s="1"/>
  <c r="E6" i="2"/>
  <c r="F14" i="5"/>
  <c r="D14" i="5"/>
  <c r="D12" i="2"/>
  <c r="D21" i="1" s="1"/>
  <c r="H10" i="2"/>
  <c r="J15" i="2"/>
  <c r="L8" i="2"/>
  <c r="M8" i="2" s="1"/>
  <c r="J13" i="2"/>
  <c r="F4" i="5"/>
  <c r="D4" i="5"/>
  <c r="M5" i="3"/>
  <c r="L13" i="2" s="1"/>
  <c r="M13" i="2" s="1"/>
  <c r="F22" i="5"/>
  <c r="D22" i="5"/>
  <c r="F10" i="5"/>
  <c r="D10" i="5"/>
  <c r="C18" i="2"/>
  <c r="G18" i="2"/>
  <c r="H5" i="2"/>
  <c r="L5" i="2"/>
  <c r="L7" i="2"/>
  <c r="M7" i="2" s="1"/>
  <c r="J7" i="2"/>
  <c r="D15" i="2"/>
  <c r="D24" i="1" s="1"/>
  <c r="F6" i="5"/>
  <c r="D6" i="5"/>
  <c r="L11" i="2"/>
  <c r="M11" i="2" s="1"/>
  <c r="C23" i="1"/>
  <c r="J14" i="2"/>
  <c r="E14" i="2"/>
  <c r="D14" i="2"/>
  <c r="D23" i="1" s="1"/>
  <c r="C16" i="1"/>
  <c r="L15" i="2"/>
  <c r="M15" i="2" s="1"/>
  <c r="C14" i="1"/>
  <c r="D11" i="2"/>
  <c r="D20" i="1" s="1"/>
  <c r="L12" i="2"/>
  <c r="M12" i="2" s="1"/>
  <c r="J9" i="2"/>
  <c r="E11" i="2"/>
  <c r="C20" i="1"/>
  <c r="L9" i="2"/>
  <c r="M9" i="2" s="1"/>
  <c r="D8" i="5"/>
  <c r="D12" i="5"/>
  <c r="D16" i="5"/>
  <c r="D20" i="5"/>
  <c r="D5" i="2"/>
  <c r="D14" i="1" s="1"/>
  <c r="L6" i="2"/>
  <c r="M6" i="2" s="1"/>
  <c r="D13" i="2"/>
  <c r="D22" i="1" s="1"/>
  <c r="L14" i="2"/>
  <c r="M14" i="2" s="1"/>
  <c r="E5" i="2"/>
  <c r="E9" i="1"/>
  <c r="C18" i="1"/>
  <c r="D7" i="5"/>
  <c r="D11" i="5"/>
  <c r="D15" i="5"/>
  <c r="D19" i="5"/>
  <c r="D23" i="5"/>
  <c r="M5" i="2" l="1"/>
  <c r="L18" i="2"/>
  <c r="H18" i="2"/>
  <c r="E6" i="1"/>
  <c r="B6" i="1"/>
  <c r="J18" i="2"/>
  <c r="E7" i="1" s="1"/>
  <c r="D18" i="2"/>
  <c r="B7" i="1" s="1"/>
  <c r="E18" i="2"/>
  <c r="B8" i="1" s="1"/>
  <c r="B9" i="1" l="1"/>
  <c r="M18" i="2"/>
  <c r="B10" i="1" s="1"/>
</calcChain>
</file>

<file path=xl/sharedStrings.xml><?xml version="1.0" encoding="utf-8"?>
<sst xmlns="http://schemas.openxmlformats.org/spreadsheetml/2006/main" count="185" uniqueCount="122">
  <si>
    <t>ПЛАН ПРОДАЖ — ДАШБОРД</t>
  </si>
  <si>
    <t>План, факт, выполнение, маржа и продажи по месяцам — на одном экране</t>
  </si>
  <si>
    <t>Ключевой показатель</t>
  </si>
  <si>
    <t>Значение</t>
  </si>
  <si>
    <t>Продажи и клиенты</t>
  </si>
  <si>
    <t>План выручки, ₽</t>
  </si>
  <si>
    <t>План продаж, шт.</t>
  </si>
  <si>
    <t>Факт выручки, ₽</t>
  </si>
  <si>
    <t>Факт продаж, шт.</t>
  </si>
  <si>
    <t>Выполнение плана</t>
  </si>
  <si>
    <t>Средний чек, ₽</t>
  </si>
  <si>
    <t>Отклонение, ₽</t>
  </si>
  <si>
    <t>Новых клиентов</t>
  </si>
  <si>
    <t>Факт маржи, ₽</t>
  </si>
  <si>
    <t>Лучший месяц</t>
  </si>
  <si>
    <t>Маржинальность</t>
  </si>
  <si>
    <t>Лучший менеджер</t>
  </si>
  <si>
    <t>Месяц</t>
  </si>
  <si>
    <t>План, ₽</t>
  </si>
  <si>
    <t>Факт, ₽</t>
  </si>
  <si>
    <t>Выполнение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</si>
  <si>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</si>
  <si>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</si>
  <si>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</si>
  <si>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</si>
  <si>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</si>
  <si>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</si>
  <si>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</si>
  <si>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</si>
  <si>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</si>
  <si>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</si>
  <si>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</si>
  <si>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</si>
  <si>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ПЛАН ПРОДАЖ НА ГОД</t>
  </si>
  <si>
    <t>Настройка</t>
  </si>
  <si>
    <t>Планируйте выручку, количество продаж и маржу по месяцам — факт и выполнение подтягиваются автоматически</t>
  </si>
  <si>
    <t>Год плана</t>
  </si>
  <si>
    <t>Выполнение, шт.</t>
  </si>
  <si>
    <t>План ср. чека, ₽</t>
  </si>
  <si>
    <t>Факт ср. чека, ₽</t>
  </si>
  <si>
    <t>План маржи, ₽</t>
  </si>
  <si>
    <t>Маржа, %</t>
  </si>
  <si>
    <t>План новых клиентов</t>
  </si>
  <si>
    <t>Факт новых клиентов</t>
  </si>
  <si>
    <t>Комментарий</t>
  </si>
  <si>
    <t>ИТОГО</t>
  </si>
  <si>
    <t>ЖУРНАЛ ФАКТИЧЕСКИХ ПРОДАЖ</t>
  </si>
  <si>
    <t>Одна строка = одна сделка. Заполняйте желтые поля — выручка, себестоимость и маржа рассчитываются автоматически</t>
  </si>
  <si>
    <t>Дата</t>
  </si>
  <si>
    <t>№ сделки</t>
  </si>
  <si>
    <t>Клиент</t>
  </si>
  <si>
    <t>Товар / услуга</t>
  </si>
  <si>
    <t>Канал</t>
  </si>
  <si>
    <t>Менеджер</t>
  </si>
  <si>
    <t>Количество</t>
  </si>
  <si>
    <t>Цена, ₽</t>
  </si>
  <si>
    <t>Скидка, %</t>
  </si>
  <si>
    <t>Выручка, ₽</t>
  </si>
  <si>
    <t>Статус</t>
  </si>
  <si>
    <t>Новый клиент</t>
  </si>
  <si>
    <t>Маржа, ₽</t>
  </si>
  <si>
    <t>Месяц №</t>
  </si>
  <si>
    <t>S-001</t>
  </si>
  <si>
    <t>Альфа</t>
  </si>
  <si>
    <t>Базовый пакет</t>
  </si>
  <si>
    <t>Сайт</t>
  </si>
  <si>
    <t>Анна</t>
  </si>
  <si>
    <t>Оплачен</t>
  </si>
  <si>
    <t>Да</t>
  </si>
  <si>
    <t>S-002</t>
  </si>
  <si>
    <t>Бета</t>
  </si>
  <si>
    <t>Расширенный пакет</t>
  </si>
  <si>
    <t>Партнеры</t>
  </si>
  <si>
    <t>Иван</t>
  </si>
  <si>
    <t>Нет</t>
  </si>
  <si>
    <t>S-003</t>
  </si>
  <si>
    <t>Гамма</t>
  </si>
  <si>
    <t>Премиум пакет</t>
  </si>
  <si>
    <t>Мария</t>
  </si>
  <si>
    <t>S-004</t>
  </si>
  <si>
    <t>Дельта</t>
  </si>
  <si>
    <t>Дополнительная услуга</t>
  </si>
  <si>
    <t>Розница</t>
  </si>
  <si>
    <t>Алексей</t>
  </si>
  <si>
    <t>В работе</t>
  </si>
  <si>
    <t>ТОВАРЫ / УСЛУГИ</t>
  </si>
  <si>
    <t>Код</t>
  </si>
  <si>
    <t>Категория</t>
  </si>
  <si>
    <t>Себестоимость, ₽</t>
  </si>
  <si>
    <t>P001</t>
  </si>
  <si>
    <t>Услуги</t>
  </si>
  <si>
    <t>P002</t>
  </si>
  <si>
    <t>P003</t>
  </si>
  <si>
    <t>P004</t>
  </si>
  <si>
    <t>Доп. услуги</t>
  </si>
  <si>
    <t>МЕНЕДЖЕРЫ / НАПРАВЛЕНИЯ</t>
  </si>
  <si>
    <t>Месячный план, ₽</t>
  </si>
  <si>
    <t>Продаж</t>
  </si>
  <si>
    <t>Ольга</t>
  </si>
  <si>
    <t>КАК ПОЛЬЗОВАТЬСЯ ШАБЛОНОМ «ПЛАН ПРОДАЖ»</t>
  </si>
  <si>
    <t>1. Настройте товары и услуги</t>
  </si>
  <si>
    <t>На листе «Товары» укажите свои позиции, цены и себестоимость. Маржа и маржинальность рассчитываются автоматически.</t>
  </si>
  <si>
    <t>2. Укажите год и месячные планы</t>
  </si>
  <si>
    <t>На листе «План продаж» задайте год, план выручки, количество продаж, план маржи и новых клиентов по каждому месяцу.</t>
  </si>
  <si>
    <t>3. Записывайте фактические сделки</t>
  </si>
  <si>
    <t>На листе «Факт продаж» одна строка соответствует одной сделке. Укажите дату, клиента, товар, канал, менеджера, количество, цену, скидку и статус.</t>
  </si>
  <si>
    <t>4. Учитывайте только оплаченные продажи</t>
  </si>
  <si>
    <t>В месячный факт автоматически попадают сделки со статусом «Оплачен». Это позволяет не смешивать реальные продажи и незавершенные сделки.</t>
  </si>
  <si>
    <t>5. Анализируйте план и факт</t>
  </si>
  <si>
    <t>Дашборд показывает выполнение годового плана, отклонение, маржу, средний чек, новых клиентов и динамику по месяцам.</t>
  </si>
  <si>
    <t>6. Анализируйте менеджеров</t>
  </si>
  <si>
    <t>На листе «Менеджеры» можно задать индивидуальные планы и увидеть факт, процент выполнения, количество оплаченных продаж и средний чек.</t>
  </si>
  <si>
    <t>Важно</t>
  </si>
  <si>
    <t>Шаблон предназначен для управленческого планирования продаж. Это не бухгалтерский или налоговый регистр. Демонстрационные данные можно удалить и заменить своими.</t>
  </si>
  <si>
    <t>Месяцы</t>
  </si>
  <si>
    <t>Каналы</t>
  </si>
  <si>
    <t>Статусы</t>
  </si>
  <si>
    <t>Новый</t>
  </si>
  <si>
    <t>Маркетплейс</t>
  </si>
  <si>
    <t>Счет выставлен</t>
  </si>
  <si>
    <t>Отменен</t>
  </si>
  <si>
    <t>FORMULION.RU • Бесплатные Excel-шаблоны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</si>
</sst>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[Red]\(#,##0\);\-"/>
    <numFmt numFmtId="165" formatCode="0.0%;[Red]\(0.0%\);\-"/>
    <numFmt numFmtId="166" formatCode="0;[Red]\(0\);\-"/>
    <numFmt numFmtId="167" formatCode="dd\.mm\.yyyy"/>
  </numFmts>
  <fonts count="14">
    <font>
      <sz val="11"/>
      <name val="Carlito"/>
    </font>
    <font>
      <b/>
      <sz val="11"/>
      <color rgb="FFFFFFFF"/>
      <name val="Carlito"/>
    </font>
    <font>
      <sz val="11"/>
      <color rgb="FF0000FF"/>
      <name val="Carlito"/>
    </font>
    <font>
      <sz val="11"/>
      <color rgb="FF000000"/>
      <name val="Carlito"/>
    </font>
    <font>
      <sz val="11"/>
      <color rgb="FF008000"/>
      <name val="Carlito"/>
    </font>
    <font>
      <i/>
      <sz val="11"/>
      <color rgb="FF123B2A"/>
      <name val="Carlito"/>
    </font>
    <font>
      <b/>
      <sz val="11"/>
      <color rgb="FF000000"/>
      <name val="Carlito"/>
    </font>
    <font>
      <b/>
      <sz val="11"/>
      <color rgb="FF008000"/>
      <name val="Carlito"/>
    </font>
    <font>
      <b/>
      <sz val="11"/>
      <color rgb="FF123B2A"/>
      <name val="Carlito"/>
    </font>
    <font>
      <b/>
      <sz val="10"/>
      <color rgb="FFFFFFFF"/>
      <name val="Arial"/>
    </font>
    <font>
      <sz val="10"/>
      <name val="Arial"/>
    </font>
    <font>
      <sz val="11"/>
      <name val="Carlito"/>
    </font>
    <font>
      <u/>
      <sz val="11"/>
      <color theme="10"/>
      <name val="Carlito"/>
    </font>
    <font>
      <b/>
      <u/>
      <sz val="11"/>
      <color theme="10"/>
      <name val="Carlito"/>
      <charset val="204"/>
    </font>
  </fonts>
  <fills count="7">
    <fill>
      <patternFill patternType="none"/>
    </fill>
    <fill>
      <patternFill patternType="gray125"/>
    </fill>
    <fill>
      <patternFill patternType="solid">
        <fgColor rgb="FF16864A"/>
      </patternFill>
    </fill>
    <fill>
      <patternFill patternType="solid">
        <fgColor rgb="FF123B2A"/>
      </patternFill>
    </fill>
    <fill>
      <patternFill patternType="solid">
        <fgColor rgb="FFFFF2CC"/>
      </patternFill>
    </fill>
    <fill>
      <patternFill patternType="solid">
        <fgColor rgb="FFEAF6EF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BFD5CA"/>
      </left>
      <right style="thin">
        <color rgb="FFBFD5CA"/>
      </right>
      <top style="thin">
        <color rgb="FFBFD5CA"/>
      </top>
      <bottom style="thin">
        <color rgb="FFBFD5CA"/>
      </bottom>
      <diagonal/>
    </border>
  </borders>
  <cellStyleXfs count="3">
    <xf numFmtId="0" fontId="0" fillId="0" borderId="0"/>
    <xf numFmtId="0" fontId="11" fillId="0" borderId="0"/>
    <xf numFmtId="0" fontId="12" fillId="0" borderId="0" applyNumberFormat="0" applyFill="0" applyBorder="0" applyAlignment="0" applyProtection="0"/>
  </cellStyleXfs>
  <cellXfs count="35">
    <xf numFmtId="0" fontId="0" fillId="0" borderId="0" xfId="0"/>
    <xf numFmtId="0" fontId="1" fillId="3" borderId="0" xfId="1" applyFont="1" applyFill="1"/>
    <xf numFmtId="0" fontId="1" fillId="3" borderId="0" xfId="1" applyFont="1" applyFill="1" applyAlignment="1">
      <alignment wrapText="1"/>
    </xf>
    <xf numFmtId="0" fontId="2" fillId="4" borderId="0" xfId="1" applyFont="1" applyFill="1"/>
    <xf numFmtId="0" fontId="3" fillId="0" borderId="0" xfId="1" applyFont="1"/>
    <xf numFmtId="164" fontId="2" fillId="4" borderId="0" xfId="1" applyNumberFormat="1" applyFont="1" applyFill="1"/>
    <xf numFmtId="164" fontId="3" fillId="0" borderId="0" xfId="1" applyNumberFormat="1" applyFont="1"/>
    <xf numFmtId="165" fontId="3" fillId="0" borderId="0" xfId="1" applyNumberFormat="1" applyFont="1"/>
    <xf numFmtId="0" fontId="4" fillId="0" borderId="0" xfId="1" applyFont="1"/>
    <xf numFmtId="164" fontId="4" fillId="0" borderId="0" xfId="1" applyNumberFormat="1" applyFont="1"/>
    <xf numFmtId="165" fontId="4" fillId="0" borderId="0" xfId="1" applyNumberFormat="1" applyFont="1"/>
    <xf numFmtId="166" fontId="4" fillId="0" borderId="0" xfId="1" applyNumberFormat="1" applyFont="1"/>
    <xf numFmtId="0" fontId="1" fillId="3" borderId="0" xfId="1" applyFont="1" applyFill="1" applyAlignment="1">
      <alignment horizontal="center" wrapText="1"/>
    </xf>
    <xf numFmtId="1" fontId="2" fillId="4" borderId="0" xfId="1" applyNumberFormat="1" applyFont="1" applyFill="1"/>
    <xf numFmtId="0" fontId="6" fillId="5" borderId="0" xfId="1" applyFont="1" applyFill="1"/>
    <xf numFmtId="164" fontId="0" fillId="0" borderId="0" xfId="1" applyNumberFormat="1" applyFont="1"/>
    <xf numFmtId="164" fontId="6" fillId="5" borderId="0" xfId="1" applyNumberFormat="1" applyFont="1" applyFill="1"/>
    <xf numFmtId="164" fontId="7" fillId="5" borderId="0" xfId="1" applyNumberFormat="1" applyFont="1" applyFill="1"/>
    <xf numFmtId="166" fontId="2" fillId="4" borderId="0" xfId="1" applyNumberFormat="1" applyFont="1" applyFill="1"/>
    <xf numFmtId="166" fontId="0" fillId="0" borderId="0" xfId="1" applyNumberFormat="1" applyFont="1"/>
    <xf numFmtId="166" fontId="6" fillId="5" borderId="0" xfId="1" applyNumberFormat="1" applyFont="1" applyFill="1"/>
    <xf numFmtId="166" fontId="7" fillId="5" borderId="0" xfId="1" applyNumberFormat="1" applyFont="1" applyFill="1"/>
    <xf numFmtId="165" fontId="0" fillId="0" borderId="0" xfId="1" applyNumberFormat="1" applyFont="1"/>
    <xf numFmtId="165" fontId="6" fillId="5" borderId="0" xfId="1" applyNumberFormat="1" applyFont="1" applyFill="1"/>
    <xf numFmtId="0" fontId="0" fillId="0" borderId="0" xfId="1" applyFont="1"/>
    <xf numFmtId="167" fontId="2" fillId="4" borderId="0" xfId="1" applyNumberFormat="1" applyFont="1" applyFill="1"/>
    <xf numFmtId="165" fontId="2" fillId="4" borderId="0" xfId="1" applyNumberFormat="1" applyFont="1" applyFill="1"/>
    <xf numFmtId="0" fontId="10" fillId="0" borderId="0" xfId="1" applyFont="1"/>
    <xf numFmtId="0" fontId="9" fillId="3" borderId="0" xfId="1" applyFont="1" applyFill="1"/>
    <xf numFmtId="0" fontId="9" fillId="2" borderId="0" xfId="1" applyFont="1" applyFill="1"/>
    <xf numFmtId="0" fontId="9" fillId="2" borderId="0" xfId="1" applyFont="1" applyFill="1" applyAlignment="1">
      <alignment horizontal="center"/>
    </xf>
    <xf numFmtId="0" fontId="5" fillId="5" borderId="0" xfId="1" applyFont="1" applyFill="1" applyAlignment="1">
      <alignment horizontal="center"/>
    </xf>
    <xf numFmtId="0" fontId="8" fillId="5" borderId="0" xfId="1" applyFont="1" applyFill="1"/>
    <xf numFmtId="0" fontId="0" fillId="0" borderId="0" xfId="1" applyFont="1" applyAlignment="1">
      <alignment vertical="center" wrapText="1"/>
    </xf>
    <xf numFmtId="0" fontId="13" fillId="6" borderId="1" xfId="2" applyFont="1" applyFill="1" applyBorder="1" applyAlignment="1">
      <alignment horizontal="center" vertical="center"/>
    </xf>
  </cellXfs>
  <cellStyles count="3">
    <cellStyle name="Normal" xfId="1" xr:uid="{00000000-0005-0000-0000-000000000000}"/>
    <cellStyle name="Гиперссылка" xfId="2" builtinId="8"/>
    <cellStyle name="Обычный" xfId="0" builtinId="0"/>
  </cellStyles>
  <dxfs count="3">
    <dxf>
      <font>
        <color rgb="FFC00000"/>
      </font>
      <fill>
        <patternFill patternType="solid">
          <bgColor rgb="FFFDE8E7"/>
        </patternFill>
      </fill>
    </dxf>
    <dxf>
      <font>
        <color rgb="FF16864A"/>
      </font>
      <fill>
        <patternFill patternType="solid">
          <bgColor rgb="FFDFF3E6"/>
        </patternFill>
      </fill>
    </dxf>
    <dxf>
      <font>
        <color rgb="FFC00000"/>
      </font>
      <fill>
        <patternFill patternType="solid">
          <bgColor rgb="FFFDE8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/>
          <a:lstStyle/>
          <a:p>
            <a:r>
              <a:rPr lang="ru-RU"/>
              <a:t>План и факт продаж по месяцам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План, ₽</c:v>
          </c:tx>
          <c:invertIfNegative val="1"/>
          <c:cat>
            <c:strRef>
              <c:f>Дашборд!$A$14:$A$25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Дашборд!$B$14:$B$25</c:f>
              <c:numCache>
                <c:formatCode>#\ ##0;[Red]\(#\ ##0\);\-</c:formatCode>
                <c:ptCount val="12"/>
                <c:pt idx="0">
                  <c:v>1800000</c:v>
                </c:pt>
                <c:pt idx="1">
                  <c:v>1900000</c:v>
                </c:pt>
                <c:pt idx="2">
                  <c:v>2100000</c:v>
                </c:pt>
                <c:pt idx="3">
                  <c:v>2200000</c:v>
                </c:pt>
                <c:pt idx="4">
                  <c:v>2300000</c:v>
                </c:pt>
                <c:pt idx="5">
                  <c:v>2400000</c:v>
                </c:pt>
                <c:pt idx="6">
                  <c:v>2200000</c:v>
                </c:pt>
                <c:pt idx="7">
                  <c:v>2500000</c:v>
                </c:pt>
                <c:pt idx="8">
                  <c:v>2700000</c:v>
                </c:pt>
                <c:pt idx="9">
                  <c:v>2900000</c:v>
                </c:pt>
                <c:pt idx="10">
                  <c:v>3200000</c:v>
                </c:pt>
                <c:pt idx="11">
                  <c:v>3800000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CB-4F48-B03B-B5E59FDAA098}"/>
            </c:ext>
          </c:extLst>
        </c:ser>
        <c:ser>
          <c:idx val="1"/>
          <c:order val="1"/>
          <c:tx>
            <c:v>Факт, ₽</c:v>
          </c:tx>
          <c:invertIfNegative val="1"/>
          <c:cat>
            <c:strRef>
              <c:f>Дашборд!$A$14:$A$25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Дашборд!$C$14:$C$25</c:f>
              <c:numCache>
                <c:formatCode>#\ ##0;[Red]\(#\ ##0\);\-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CB-4F48-B03B-B5E59FDAA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\ ##0;[Red]\(#\ ##0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/>
          <a:lstStyle/>
          <a:p>
            <a:r>
              <a:rPr lang="ru-RU"/>
              <a:t>Выполнение плана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План, ₽</c:v>
          </c:tx>
          <c:marker>
            <c:symbol val="none"/>
          </c:marker>
          <c:cat>
            <c:strRef>
              <c:f>Дашборд!$A$14:$A$25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Дашборд!$B$14:$B$25</c:f>
              <c:numCache>
                <c:formatCode>#\ ##0;[Red]\(#\ ##0\);\-</c:formatCode>
                <c:ptCount val="12"/>
                <c:pt idx="0">
                  <c:v>1800000</c:v>
                </c:pt>
                <c:pt idx="1">
                  <c:v>1900000</c:v>
                </c:pt>
                <c:pt idx="2">
                  <c:v>2100000</c:v>
                </c:pt>
                <c:pt idx="3">
                  <c:v>2200000</c:v>
                </c:pt>
                <c:pt idx="4">
                  <c:v>2300000</c:v>
                </c:pt>
                <c:pt idx="5">
                  <c:v>2400000</c:v>
                </c:pt>
                <c:pt idx="6">
                  <c:v>2200000</c:v>
                </c:pt>
                <c:pt idx="7">
                  <c:v>2500000</c:v>
                </c:pt>
                <c:pt idx="8">
                  <c:v>2700000</c:v>
                </c:pt>
                <c:pt idx="9">
                  <c:v>2900000</c:v>
                </c:pt>
                <c:pt idx="10">
                  <c:v>3200000</c:v>
                </c:pt>
                <c:pt idx="11">
                  <c:v>3800000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D01-442E-A138-3150C17FFCF3}"/>
            </c:ext>
          </c:extLst>
        </c:ser>
        <c:ser>
          <c:idx val="1"/>
          <c:order val="1"/>
          <c:tx>
            <c:v>Факт, ₽</c:v>
          </c:tx>
          <c:marker>
            <c:symbol val="none"/>
          </c:marker>
          <c:cat>
            <c:strRef>
              <c:f>Дашборд!$A$14:$A$25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Дашборд!$C$14:$C$25</c:f>
              <c:numCache>
                <c:formatCode>#\ ##0;[Red]\(#\ ##0\);\-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D01-442E-A138-3150C17FFCF3}"/>
            </c:ext>
          </c:extLst>
        </c:ser>
        <c:ser>
          <c:idx val="2"/>
          <c:order val="2"/>
          <c:tx>
            <c:v>Выполнение</c:v>
          </c:tx>
          <c:marker>
            <c:symbol val="none"/>
          </c:marker>
          <c:cat>
            <c:strRef>
              <c:f>Дашборд!$A$14:$A$25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Дашборд!$D$14:$D$25</c:f>
              <c:numCache>
                <c:formatCode>0.0%;[Red]\(0.0%\);\-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D01-442E-A138-3150C17FF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\ ##0;[Red]\(#\ ##0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12</xdr:col>
      <xdr:colOff>0</xdr:colOff>
      <xdr:row>16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17</xdr:row>
      <xdr:rowOff>0</xdr:rowOff>
    </xdr:from>
    <xdr:to>
      <xdr:col>12</xdr:col>
      <xdr:colOff>0</xdr:colOff>
      <xdr:row>31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ulion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"/>
  <sheetViews>
    <sheetView workbookViewId="0">
      <selection sqref="A1:L1"/>
    </sheetView>
  </sheetViews>
  <sheetFormatPr defaultRowHeight="14"/>
  <cols>
    <col min="1" max="1" width="22" customWidth="1"/>
    <col min="2" max="2" width="18" customWidth="1"/>
    <col min="4" max="4" width="20" customWidth="1"/>
    <col min="5" max="5" width="18" customWidth="1"/>
    <col min="7" max="12" width="14" customWidth="1"/>
  </cols>
  <sheetData>
    <row r="1" spans="1:26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14.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26">
      <c r="A4" s="1" t="s">
        <v>2</v>
      </c>
      <c r="B4" s="1" t="s">
        <v>3</v>
      </c>
      <c r="D4" s="1" t="s">
        <v>4</v>
      </c>
      <c r="E4" s="1" t="s">
        <v>3</v>
      </c>
    </row>
    <row r="5" spans="1:26">
      <c r="A5" s="24" t="s">
        <v>5</v>
      </c>
      <c r="B5" s="9">
        <f>'План продаж'!B18</f>
        <v>30000000</v>
      </c>
      <c r="D5" s="24" t="s">
        <v>6</v>
      </c>
      <c r="E5" s="11">
        <f>'План продаж'!F18</f>
        <v>1043</v>
      </c>
    </row>
    <row r="6" spans="1:26">
      <c r="A6" s="24" t="s">
        <v>7</v>
      </c>
      <c r="B6" s="9">
        <f>'План продаж'!C18</f>
        <v>0</v>
      </c>
      <c r="D6" s="24" t="s">
        <v>8</v>
      </c>
      <c r="E6" s="11">
        <f>'План продаж'!G18</f>
        <v>0</v>
      </c>
    </row>
    <row r="7" spans="1:26">
      <c r="A7" s="24" t="s">
        <v>9</v>
      </c>
      <c r="B7" s="10">
        <f>'План продаж'!D18</f>
        <v>0</v>
      </c>
      <c r="D7" s="24" t="s">
        <v>10</v>
      </c>
      <c r="E7" s="9">
        <f>'План продаж'!J18</f>
        <v>0</v>
      </c>
    </row>
    <row r="8" spans="1:26">
      <c r="A8" s="24" t="s">
        <v>11</v>
      </c>
      <c r="B8" s="9">
        <f>'План продаж'!E18</f>
        <v>-30000000</v>
      </c>
      <c r="D8" s="24" t="s">
        <v>12</v>
      </c>
      <c r="E8" s="11">
        <f>'План продаж'!O18</f>
        <v>0</v>
      </c>
    </row>
    <row r="9" spans="1:26">
      <c r="A9" s="24" t="s">
        <v>13</v>
      </c>
      <c r="B9" s="9">
        <f>'План продаж'!L18</f>
        <v>59500</v>
      </c>
      <c r="D9" s="24" t="s">
        <v>14</v>
      </c>
      <c r="E9" s="8" t="str">
        <f>INDEX('План продаж'!A5:A16,MATCH(MAX('План продаж'!C5:C16),'План продаж'!C5:C16,0))</f>
        <v>Январь</v>
      </c>
    </row>
    <row r="10" spans="1:26">
      <c r="A10" s="24" t="s">
        <v>15</v>
      </c>
      <c r="B10" s="10">
        <f>'План продаж'!M18</f>
        <v>0</v>
      </c>
      <c r="D10" s="24" t="s">
        <v>16</v>
      </c>
      <c r="E10" s="8" t="str">
        <f>IF(MAX(Менеджеры!C4:C23)=0,"—",INDEX(Менеджеры!A4:A23,MATCH(MAX(Менеджеры!C4:C23),Менеджеры!C4:C23,0)))</f>
        <v>Мария</v>
      </c>
    </row>
    <row r="13" spans="1:26">
      <c r="A13" s="1" t="s">
        <v>17</v>
      </c>
      <c r="B13" s="1" t="s">
        <v>18</v>
      </c>
      <c r="C13" s="1" t="s">
        <v>19</v>
      </c>
      <c r="D13" s="1" t="s">
        <v>20</v>
      </c>
    </row>
    <row r="14" spans="1:26">
      <c r="A14" s="24" t="s">
        <v>21</v>
      </c>
      <c r="B14" s="9">
        <f>'План продаж'!B5</f>
        <v>1800000</v>
      </c>
      <c r="C14" s="9">
        <f>'План продаж'!C5</f>
        <v>0</v>
      </c>
      <c r="D14" s="10">
        <f>'План продаж'!D5</f>
        <v>0</v>
      </c>
    </row>
    <row r="15" spans="1:26">
      <c r="A15" s="24" t="s">
        <v>22</v>
      </c>
      <c r="B15" s="9">
        <f>'План продаж'!B6</f>
        <v>1900000</v>
      </c>
      <c r="C15" s="9">
        <f>'План продаж'!C6</f>
        <v>0</v>
      </c>
      <c r="D15" s="10">
        <f>'План продаж'!D6</f>
        <v>0</v>
      </c>
    </row>
    <row r="16" spans="1:26">
      <c r="A16" s="24" t="s">
        <v>23</v>
      </c>
      <c r="B16" s="9">
        <f>'План продаж'!B7</f>
        <v>2100000</v>
      </c>
      <c r="C16" s="9">
        <f>'План продаж'!C7</f>
        <v>0</v>
      </c>
      <c r="D16" s="10">
        <f>'План продаж'!D7</f>
        <v>0</v>
      </c>
    </row>
    <row r="17" spans="1:4">
      <c r="A17" s="24" t="s">
        <v>24</v>
      </c>
      <c r="B17" s="9">
        <f>'План продаж'!B8</f>
        <v>2200000</v>
      </c>
      <c r="C17" s="9">
        <f>'План продаж'!C8</f>
        <v>0</v>
      </c>
      <c r="D17" s="10">
        <f>'План продаж'!D8</f>
        <v>0</v>
      </c>
    </row>
    <row r="18" spans="1:4">
      <c r="A18" s="24" t="s">
        <v>25</v>
      </c>
      <c r="B18" s="9">
        <f>'План продаж'!B9</f>
        <v>2300000</v>
      </c>
      <c r="C18" s="9">
        <f>'План продаж'!C9</f>
        <v>0</v>
      </c>
      <c r="D18" s="10">
        <f>'План продаж'!D9</f>
        <v>0</v>
      </c>
    </row>
    <row r="19" spans="1:4">
      <c r="A19" s="24" t="s">
        <v>26</v>
      </c>
      <c r="B19" s="9">
        <f>'План продаж'!B10</f>
        <v>2400000</v>
      </c>
      <c r="C19" s="9">
        <f>'План продаж'!C10</f>
        <v>0</v>
      </c>
      <c r="D19" s="10">
        <f>'План продаж'!D10</f>
        <v>0</v>
      </c>
    </row>
    <row r="20" spans="1:4">
      <c r="A20" s="24" t="s">
        <v>27</v>
      </c>
      <c r="B20" s="9">
        <f>'План продаж'!B11</f>
        <v>2200000</v>
      </c>
      <c r="C20" s="9">
        <f>'План продаж'!C11</f>
        <v>0</v>
      </c>
      <c r="D20" s="10">
        <f>'План продаж'!D11</f>
        <v>0</v>
      </c>
    </row>
    <row r="21" spans="1:4">
      <c r="A21" s="24" t="s">
        <v>28</v>
      </c>
      <c r="B21" s="9">
        <f>'План продаж'!B12</f>
        <v>2500000</v>
      </c>
      <c r="C21" s="9">
        <f>'План продаж'!C12</f>
        <v>0</v>
      </c>
      <c r="D21" s="10">
        <f>'План продаж'!D12</f>
        <v>0</v>
      </c>
    </row>
    <row r="22" spans="1:4">
      <c r="A22" s="24" t="s">
        <v>29</v>
      </c>
      <c r="B22" s="9">
        <f>'План продаж'!B13</f>
        <v>2700000</v>
      </c>
      <c r="C22" s="9">
        <f>'План продаж'!C13</f>
        <v>0</v>
      </c>
      <c r="D22" s="10">
        <f>'План продаж'!D13</f>
        <v>0</v>
      </c>
    </row>
    <row r="23" spans="1:4">
      <c r="A23" s="24" t="s">
        <v>30</v>
      </c>
      <c r="B23" s="9">
        <f>'План продаж'!B14</f>
        <v>2900000</v>
      </c>
      <c r="C23" s="9">
        <f>'План продаж'!C14</f>
        <v>0</v>
      </c>
      <c r="D23" s="10">
        <f>'План продаж'!D14</f>
        <v>0</v>
      </c>
    </row>
    <row r="24" spans="1:4">
      <c r="A24" s="24" t="s">
        <v>31</v>
      </c>
      <c r="B24" s="9">
        <f>'План продаж'!B15</f>
        <v>3200000</v>
      </c>
      <c r="C24" s="9">
        <f>'План продаж'!C15</f>
        <v>0</v>
      </c>
      <c r="D24" s="10">
        <f>'План продаж'!D15</f>
        <v>0</v>
      </c>
    </row>
    <row r="25" spans="1:4">
      <c r="A25" s="24" t="s">
        <v>32</v>
      </c>
      <c r="B25" s="9">
        <f>'План продаж'!B16</f>
        <v>3800000</v>
      </c>
      <c r="C25" s="9">
        <f>'План продаж'!C16</f>
        <v>0</v>
      </c>
      <c r="D25" s="10">
        <f>'План продаж'!D16</f>
        <v>0</v>
      </c>
    </row>
  </sheetData>
  <mergeCells count="2">
    <mergeCell ref="A1:L1"/>
    <mergeCell ref="A2:L2"/>
  </mergeCells>
  <conditionalFormatting sqref="B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4:D25">
    <cfRule type="dataBar" priority="2">
      <dataBar>
        <cfvo type="min"/>
        <cfvo type="max"/>
        <color rgb="FF70AD47"/>
      </dataBar>
    </cfRule>
  </conditionalFormatting>
  <conditionalFormatting sqref="D14:D25">
    <cfRule type="dataBar" priority="3">
      <dataBar>
        <cfvo type="min"/>
        <cfvo type="max"/>
        <color rgb="FF70AD47"/>
      </dataBar>
      <extLst>
        <ext xmlns:x14="http://schemas.microsoft.com/office/spreadsheetml/2009/9/main" uri="{B025F937-C7B1-47D3-B67F-A62EFF666E3E}">
          <x14:id>{7B622632-5A2A-6F6D-8D07-5EE2F09C1B75}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B622632-5A2A-6F6D-8D07-5EE2F09C1B75}">
            <x14:dataBar>
              <x14:cfvo type="min"/>
              <x14:cfvo type="max"/>
              <x14:negativeFillColor auto="1"/>
              <x14:axisColor auto="1"/>
            </x14:dataBar>
          </x14:cfRule>
          <xm:sqref>D14:D25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8"/>
  <sheetViews>
    <sheetView workbookViewId="0">
      <selection activeCell="C7" sqref="C7"/>
    </sheetView>
  </sheetViews>
  <sheetFormatPr defaultRowHeight="14"/>
  <cols>
    <col min="1" max="1" width="14" customWidth="1"/>
    <col min="2" max="5" width="17" customWidth="1"/>
    <col min="6" max="8" width="16" customWidth="1"/>
    <col min="9" max="15" width="17" customWidth="1"/>
    <col min="16" max="16" width="30" customWidth="1"/>
    <col min="18" max="19" width="16" customWidth="1"/>
  </cols>
  <sheetData>
    <row r="1" spans="1:26">
      <c r="A1" s="30" t="s">
        <v>33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7"/>
      <c r="R1" s="28" t="s">
        <v>34</v>
      </c>
      <c r="S1" s="28" t="s">
        <v>3</v>
      </c>
      <c r="T1" s="27"/>
      <c r="U1" s="27"/>
      <c r="V1" s="27"/>
      <c r="W1" s="27"/>
      <c r="X1" s="27"/>
      <c r="Y1" s="27"/>
      <c r="Z1" s="27"/>
    </row>
    <row r="2" spans="1:26" ht="14.5">
      <c r="A2" s="31" t="s">
        <v>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R2" t="s">
        <v>36</v>
      </c>
      <c r="S2" s="13">
        <v>2026</v>
      </c>
    </row>
    <row r="4" spans="1:26" ht="28">
      <c r="A4" s="12" t="s">
        <v>17</v>
      </c>
      <c r="B4" s="12" t="s">
        <v>5</v>
      </c>
      <c r="C4" s="12" t="s">
        <v>7</v>
      </c>
      <c r="D4" s="12" t="s">
        <v>20</v>
      </c>
      <c r="E4" s="12" t="s">
        <v>11</v>
      </c>
      <c r="F4" s="12" t="s">
        <v>6</v>
      </c>
      <c r="G4" s="12" t="s">
        <v>8</v>
      </c>
      <c r="H4" s="12" t="s">
        <v>37</v>
      </c>
      <c r="I4" s="12" t="s">
        <v>38</v>
      </c>
      <c r="J4" s="12" t="s">
        <v>39</v>
      </c>
      <c r="K4" s="12" t="s">
        <v>40</v>
      </c>
      <c r="L4" s="12" t="s">
        <v>13</v>
      </c>
      <c r="M4" s="12" t="s">
        <v>41</v>
      </c>
      <c r="N4" s="12" t="s">
        <v>42</v>
      </c>
      <c r="O4" s="12" t="s">
        <v>43</v>
      </c>
      <c r="P4" s="12" t="s">
        <v>44</v>
      </c>
    </row>
    <row r="5" spans="1:26">
      <c r="A5" s="24" t="s">
        <v>21</v>
      </c>
      <c r="B5" s="5">
        <v>1800000</v>
      </c>
      <c r="C5" s="9">
        <f>SUMIFS('Факт продаж'!$J$5:$J$304,'Факт продаж'!$A$5:$A$304,"&gt;="&amp;DATE($R$2,1,1),'Факт продаж'!$A$5:$A$304,"&lt;"&amp;EDATE(DATE($R$2,1,1),1),'Факт продаж'!$K$5:$K$304,"Оплачен")</f>
        <v>0</v>
      </c>
      <c r="D5" s="22">
        <f t="shared" ref="D5:D16" si="0">IFERROR(C5/B5,0)</f>
        <v>0</v>
      </c>
      <c r="E5" s="15">
        <f t="shared" ref="E5:E16" si="1">C5-B5</f>
        <v>-1800000</v>
      </c>
      <c r="F5" s="18">
        <v>70</v>
      </c>
      <c r="G5" s="11">
        <f>COUNTIFS('Факт продаж'!$A$5:$A$304,"&gt;="&amp;DATE($R$2,1,1),'Факт продаж'!$A$5:$A$304,"&lt;"&amp;EDATE(DATE($R$2,1,1),1),'Факт продаж'!$K$5:$K$304,"Оплачен")</f>
        <v>0</v>
      </c>
      <c r="H5" s="22">
        <f t="shared" ref="H5:H16" si="2">IFERROR(G5/F5,0)</f>
        <v>0</v>
      </c>
      <c r="I5" s="15">
        <f t="shared" ref="I5:I16" si="3">IFERROR(B5/F5,0)</f>
        <v>25714.285714285714</v>
      </c>
      <c r="J5" s="15">
        <f t="shared" ref="J5:J16" si="4">IFERROR(C5/G5,0)</f>
        <v>0</v>
      </c>
      <c r="K5" s="5">
        <v>720000</v>
      </c>
      <c r="L5" s="9">
        <f>SUMIFS('Факт продаж'!$M$5:$M$304,'Факт продаж'!$O$5:$O$304,1,'Факт продаж'!$K$5:$K$304,"Оплачен")</f>
        <v>0</v>
      </c>
      <c r="M5" s="22">
        <f t="shared" ref="M5:M16" si="5">IFERROR(L5/C5,0)</f>
        <v>0</v>
      </c>
      <c r="N5" s="18">
        <v>18</v>
      </c>
      <c r="O5" s="11">
        <f>COUNTIFS('Факт продаж'!$A$5:$A$304,"&gt;="&amp;DATE($R$2,1,1),'Факт продаж'!$A$5:$A$304,"&lt;"&amp;EDATE(DATE($R$2,1,1),1),'Факт продаж'!$K$5:$K$304,"Оплачен",'Факт продаж'!$L$5:$L$304,"Да")</f>
        <v>0</v>
      </c>
      <c r="P5" s="3"/>
    </row>
    <row r="6" spans="1:26">
      <c r="A6" s="24" t="s">
        <v>22</v>
      </c>
      <c r="B6" s="5">
        <v>1900000</v>
      </c>
      <c r="C6" s="9">
        <f>SUMIFS('Факт продаж'!$J$5:$J$304,'Факт продаж'!$A$5:$A$304,"&gt;="&amp;DATE($R$2,2,1),'Факт продаж'!$A$5:$A$304,"&lt;"&amp;EDATE(DATE($R$2,2,1),1),'Факт продаж'!$K$5:$K$304,"Оплачен")</f>
        <v>0</v>
      </c>
      <c r="D6" s="22">
        <f t="shared" si="0"/>
        <v>0</v>
      </c>
      <c r="E6" s="15">
        <f t="shared" si="1"/>
        <v>-1900000</v>
      </c>
      <c r="F6" s="18">
        <v>72</v>
      </c>
      <c r="G6" s="11">
        <f>COUNTIFS('Факт продаж'!$A$5:$A$304,"&gt;="&amp;DATE($R$2,2,1),'Факт продаж'!$A$5:$A$304,"&lt;"&amp;EDATE(DATE($R$2,2,1),1),'Факт продаж'!$K$5:$K$304,"Оплачен")</f>
        <v>0</v>
      </c>
      <c r="H6" s="22">
        <f t="shared" si="2"/>
        <v>0</v>
      </c>
      <c r="I6" s="15">
        <f t="shared" si="3"/>
        <v>26388.888888888891</v>
      </c>
      <c r="J6" s="15">
        <f t="shared" si="4"/>
        <v>0</v>
      </c>
      <c r="K6" s="5">
        <v>760000</v>
      </c>
      <c r="L6" s="9">
        <f>SUMIFS('Факт продаж'!$M$5:$M$304,'Факт продаж'!$O$5:$O$304,2,'Факт продаж'!$K$5:$K$304,"Оплачен")</f>
        <v>0</v>
      </c>
      <c r="M6" s="22">
        <f t="shared" si="5"/>
        <v>0</v>
      </c>
      <c r="N6" s="18">
        <v>18</v>
      </c>
      <c r="O6" s="11">
        <f>COUNTIFS('Факт продаж'!$A$5:$A$304,"&gt;="&amp;DATE($R$2,2,1),'Факт продаж'!$A$5:$A$304,"&lt;"&amp;EDATE(DATE($R$2,2,1),1),'Факт продаж'!$K$5:$K$304,"Оплачен",'Факт продаж'!$L$5:$L$304,"Да")</f>
        <v>0</v>
      </c>
      <c r="P6" s="3"/>
    </row>
    <row r="7" spans="1:26">
      <c r="A7" s="24" t="s">
        <v>23</v>
      </c>
      <c r="B7" s="5">
        <v>2100000</v>
      </c>
      <c r="C7" s="9">
        <f>SUMIFS('Факт продаж'!$J$5:$J$304,'Факт продаж'!$A$5:$A$304,"&gt;="&amp;DATE($R$2,3,1),'Факт продаж'!$A$5:$A$304,"&lt;"&amp;EDATE(DATE($R$2,3,1),1),'Факт продаж'!$K$5:$K$304,"Оплачен")</f>
        <v>0</v>
      </c>
      <c r="D7" s="22">
        <f t="shared" si="0"/>
        <v>0</v>
      </c>
      <c r="E7" s="15">
        <f t="shared" si="1"/>
        <v>-2100000</v>
      </c>
      <c r="F7" s="18">
        <v>78</v>
      </c>
      <c r="G7" s="11">
        <f>COUNTIFS('Факт продаж'!$A$5:$A$304,"&gt;="&amp;DATE($R$2,3,1),'Факт продаж'!$A$5:$A$304,"&lt;"&amp;EDATE(DATE($R$2,3,1),1),'Факт продаж'!$K$5:$K$304,"Оплачен")</f>
        <v>0</v>
      </c>
      <c r="H7" s="22">
        <f t="shared" si="2"/>
        <v>0</v>
      </c>
      <c r="I7" s="15">
        <f t="shared" si="3"/>
        <v>26923.076923076922</v>
      </c>
      <c r="J7" s="15">
        <f t="shared" si="4"/>
        <v>0</v>
      </c>
      <c r="K7" s="5">
        <v>840000</v>
      </c>
      <c r="L7" s="9">
        <f>SUMIFS('Факт продаж'!$M$5:$M$304,'Факт продаж'!$O$5:$O$304,3,'Факт продаж'!$K$5:$K$304,"Оплачен")</f>
        <v>0</v>
      </c>
      <c r="M7" s="22">
        <f t="shared" si="5"/>
        <v>0</v>
      </c>
      <c r="N7" s="18">
        <v>20</v>
      </c>
      <c r="O7" s="11">
        <f>COUNTIFS('Факт продаж'!$A$5:$A$304,"&gt;="&amp;DATE($R$2,3,1),'Факт продаж'!$A$5:$A$304,"&lt;"&amp;EDATE(DATE($R$2,3,1),1),'Факт продаж'!$K$5:$K$304,"Оплачен",'Факт продаж'!$L$5:$L$304,"Да")</f>
        <v>0</v>
      </c>
      <c r="P7" s="3"/>
    </row>
    <row r="8" spans="1:26">
      <c r="A8" s="24" t="s">
        <v>24</v>
      </c>
      <c r="B8" s="5">
        <v>2200000</v>
      </c>
      <c r="C8" s="9">
        <f>SUMIFS('Факт продаж'!$J$5:$J$304,'Факт продаж'!$A$5:$A$304,"&gt;="&amp;DATE($R$2,4,1),'Факт продаж'!$A$5:$A$304,"&lt;"&amp;EDATE(DATE($R$2,4,1),1),'Факт продаж'!$K$5:$K$304,"Оплачен")</f>
        <v>0</v>
      </c>
      <c r="D8" s="22">
        <f t="shared" si="0"/>
        <v>0</v>
      </c>
      <c r="E8" s="15">
        <f t="shared" si="1"/>
        <v>-2200000</v>
      </c>
      <c r="F8" s="18">
        <v>80</v>
      </c>
      <c r="G8" s="11">
        <f>COUNTIFS('Факт продаж'!$A$5:$A$304,"&gt;="&amp;DATE($R$2,4,1),'Факт продаж'!$A$5:$A$304,"&lt;"&amp;EDATE(DATE($R$2,4,1),1),'Факт продаж'!$K$5:$K$304,"Оплачен")</f>
        <v>0</v>
      </c>
      <c r="H8" s="22">
        <f t="shared" si="2"/>
        <v>0</v>
      </c>
      <c r="I8" s="15">
        <f t="shared" si="3"/>
        <v>27500</v>
      </c>
      <c r="J8" s="15">
        <f t="shared" si="4"/>
        <v>0</v>
      </c>
      <c r="K8" s="5">
        <v>880000</v>
      </c>
      <c r="L8" s="9">
        <f>SUMIFS('Факт продаж'!$M$5:$M$304,'Факт продаж'!$O$5:$O$304,4,'Факт продаж'!$K$5:$K$304,"Оплачен")</f>
        <v>0</v>
      </c>
      <c r="M8" s="22">
        <f t="shared" si="5"/>
        <v>0</v>
      </c>
      <c r="N8" s="18">
        <v>20</v>
      </c>
      <c r="O8" s="11">
        <f>COUNTIFS('Факт продаж'!$A$5:$A$304,"&gt;="&amp;DATE($R$2,4,1),'Факт продаж'!$A$5:$A$304,"&lt;"&amp;EDATE(DATE($R$2,4,1),1),'Факт продаж'!$K$5:$K$304,"Оплачен",'Факт продаж'!$L$5:$L$304,"Да")</f>
        <v>0</v>
      </c>
      <c r="P8" s="3"/>
    </row>
    <row r="9" spans="1:26">
      <c r="A9" s="24" t="s">
        <v>25</v>
      </c>
      <c r="B9" s="5">
        <v>2300000</v>
      </c>
      <c r="C9" s="9">
        <f>SUMIFS('Факт продаж'!$J$5:$J$304,'Факт продаж'!$A$5:$A$304,"&gt;="&amp;DATE($R$2,5,1),'Факт продаж'!$A$5:$A$304,"&lt;"&amp;EDATE(DATE($R$2,5,1),1),'Факт продаж'!$K$5:$K$304,"Оплачен")</f>
        <v>0</v>
      </c>
      <c r="D9" s="22">
        <f t="shared" si="0"/>
        <v>0</v>
      </c>
      <c r="E9" s="15">
        <f t="shared" si="1"/>
        <v>-2300000</v>
      </c>
      <c r="F9" s="18">
        <v>82</v>
      </c>
      <c r="G9" s="11">
        <f>COUNTIFS('Факт продаж'!$A$5:$A$304,"&gt;="&amp;DATE($R$2,5,1),'Факт продаж'!$A$5:$A$304,"&lt;"&amp;EDATE(DATE($R$2,5,1),1),'Факт продаж'!$K$5:$K$304,"Оплачен")</f>
        <v>0</v>
      </c>
      <c r="H9" s="22">
        <f t="shared" si="2"/>
        <v>0</v>
      </c>
      <c r="I9" s="15">
        <f t="shared" si="3"/>
        <v>28048.780487804877</v>
      </c>
      <c r="J9" s="15">
        <f t="shared" si="4"/>
        <v>0</v>
      </c>
      <c r="K9" s="5">
        <v>920000</v>
      </c>
      <c r="L9" s="9">
        <f>SUMIFS('Факт продаж'!$M$5:$M$304,'Факт продаж'!$O$5:$O$304,5,'Факт продаж'!$K$5:$K$304,"Оплачен")</f>
        <v>0</v>
      </c>
      <c r="M9" s="22">
        <f t="shared" si="5"/>
        <v>0</v>
      </c>
      <c r="N9" s="18">
        <v>22</v>
      </c>
      <c r="O9" s="11">
        <f>COUNTIFS('Факт продаж'!$A$5:$A$304,"&gt;="&amp;DATE($R$2,5,1),'Факт продаж'!$A$5:$A$304,"&lt;"&amp;EDATE(DATE($R$2,5,1),1),'Факт продаж'!$K$5:$K$304,"Оплачен",'Факт продаж'!$L$5:$L$304,"Да")</f>
        <v>0</v>
      </c>
      <c r="P9" s="3"/>
    </row>
    <row r="10" spans="1:26">
      <c r="A10" s="24" t="s">
        <v>26</v>
      </c>
      <c r="B10" s="5">
        <v>2400000</v>
      </c>
      <c r="C10" s="9">
        <f>SUMIFS('Факт продаж'!$J$5:$J$304,'Факт продаж'!$A$5:$A$304,"&gt;="&amp;DATE($R$2,6,1),'Факт продаж'!$A$5:$A$304,"&lt;"&amp;EDATE(DATE($R$2,6,1),1),'Факт продаж'!$K$5:$K$304,"Оплачен")</f>
        <v>0</v>
      </c>
      <c r="D10" s="22">
        <f t="shared" si="0"/>
        <v>0</v>
      </c>
      <c r="E10" s="15">
        <f t="shared" si="1"/>
        <v>-2400000</v>
      </c>
      <c r="F10" s="18">
        <v>85</v>
      </c>
      <c r="G10" s="11">
        <f>COUNTIFS('Факт продаж'!$A$5:$A$304,"&gt;="&amp;DATE($R$2,6,1),'Факт продаж'!$A$5:$A$304,"&lt;"&amp;EDATE(DATE($R$2,6,1),1),'Факт продаж'!$K$5:$K$304,"Оплачен")</f>
        <v>0</v>
      </c>
      <c r="H10" s="22">
        <f t="shared" si="2"/>
        <v>0</v>
      </c>
      <c r="I10" s="15">
        <f t="shared" si="3"/>
        <v>28235.294117647059</v>
      </c>
      <c r="J10" s="15">
        <f t="shared" si="4"/>
        <v>0</v>
      </c>
      <c r="K10" s="5">
        <v>960000</v>
      </c>
      <c r="L10" s="9">
        <f>SUMIFS('Факт продаж'!$M$5:$M$304,'Факт продаж'!$O$5:$O$304,6,'Факт продаж'!$K$5:$K$304,"Оплачен")</f>
        <v>0</v>
      </c>
      <c r="M10" s="22">
        <f t="shared" si="5"/>
        <v>0</v>
      </c>
      <c r="N10" s="18">
        <v>22</v>
      </c>
      <c r="O10" s="11">
        <f>COUNTIFS('Факт продаж'!$A$5:$A$304,"&gt;="&amp;DATE($R$2,6,1),'Факт продаж'!$A$5:$A$304,"&lt;"&amp;EDATE(DATE($R$2,6,1),1),'Факт продаж'!$K$5:$K$304,"Оплачен",'Факт продаж'!$L$5:$L$304,"Да")</f>
        <v>0</v>
      </c>
      <c r="P10" s="3"/>
    </row>
    <row r="11" spans="1:26">
      <c r="A11" s="24" t="s">
        <v>27</v>
      </c>
      <c r="B11" s="5">
        <v>2200000</v>
      </c>
      <c r="C11" s="9">
        <f>SUMIFS('Факт продаж'!$J$5:$J$304,'Факт продаж'!$A$5:$A$304,"&gt;="&amp;DATE($R$2,7,1),'Факт продаж'!$A$5:$A$304,"&lt;"&amp;EDATE(DATE($R$2,7,1),1),'Факт продаж'!$K$5:$K$304,"Оплачен")</f>
        <v>0</v>
      </c>
      <c r="D11" s="22">
        <f t="shared" si="0"/>
        <v>0</v>
      </c>
      <c r="E11" s="15">
        <f t="shared" si="1"/>
        <v>-2200000</v>
      </c>
      <c r="F11" s="18">
        <v>75</v>
      </c>
      <c r="G11" s="11">
        <f>COUNTIFS('Факт продаж'!$A$5:$A$304,"&gt;="&amp;DATE($R$2,7,1),'Факт продаж'!$A$5:$A$304,"&lt;"&amp;EDATE(DATE($R$2,7,1),1),'Факт продаж'!$K$5:$K$304,"Оплачен")</f>
        <v>0</v>
      </c>
      <c r="H11" s="22">
        <f t="shared" si="2"/>
        <v>0</v>
      </c>
      <c r="I11" s="15">
        <f t="shared" si="3"/>
        <v>29333.333333333332</v>
      </c>
      <c r="J11" s="15">
        <f t="shared" si="4"/>
        <v>0</v>
      </c>
      <c r="K11" s="5">
        <v>880000</v>
      </c>
      <c r="L11" s="9">
        <f>SUMIFS('Факт продаж'!$M$5:$M$304,'Факт продаж'!$O$5:$O$304,7,'Факт продаж'!$K$5:$K$304,"Оплачен")</f>
        <v>0</v>
      </c>
      <c r="M11" s="22">
        <f t="shared" si="5"/>
        <v>0</v>
      </c>
      <c r="N11" s="18">
        <v>18</v>
      </c>
      <c r="O11" s="11">
        <f>COUNTIFS('Факт продаж'!$A$5:$A$304,"&gt;="&amp;DATE($R$2,7,1),'Факт продаж'!$A$5:$A$304,"&lt;"&amp;EDATE(DATE($R$2,7,1),1),'Факт продаж'!$K$5:$K$304,"Оплачен",'Факт продаж'!$L$5:$L$304,"Да")</f>
        <v>0</v>
      </c>
      <c r="P11" s="3"/>
    </row>
    <row r="12" spans="1:26">
      <c r="A12" s="24" t="s">
        <v>28</v>
      </c>
      <c r="B12" s="5">
        <v>2500000</v>
      </c>
      <c r="C12" s="9">
        <f>SUMIFS('Факт продаж'!$J$5:$J$304,'Факт продаж'!$A$5:$A$304,"&gt;="&amp;DATE($R$2,8,1),'Факт продаж'!$A$5:$A$304,"&lt;"&amp;EDATE(DATE($R$2,8,1),1),'Факт продаж'!$K$5:$K$304,"Оплачен")</f>
        <v>0</v>
      </c>
      <c r="D12" s="22">
        <f t="shared" si="0"/>
        <v>0</v>
      </c>
      <c r="E12" s="15">
        <f t="shared" si="1"/>
        <v>-2500000</v>
      </c>
      <c r="F12" s="18">
        <v>88</v>
      </c>
      <c r="G12" s="11">
        <f>COUNTIFS('Факт продаж'!$A$5:$A$304,"&gt;="&amp;DATE($R$2,8,1),'Факт продаж'!$A$5:$A$304,"&lt;"&amp;EDATE(DATE($R$2,8,1),1),'Факт продаж'!$K$5:$K$304,"Оплачен")</f>
        <v>0</v>
      </c>
      <c r="H12" s="22">
        <f t="shared" si="2"/>
        <v>0</v>
      </c>
      <c r="I12" s="15">
        <f t="shared" si="3"/>
        <v>28409.090909090908</v>
      </c>
      <c r="J12" s="15">
        <f t="shared" si="4"/>
        <v>0</v>
      </c>
      <c r="K12" s="5">
        <v>1000000</v>
      </c>
      <c r="L12" s="9">
        <f>SUMIFS('Факт продаж'!$M$5:$M$304,'Факт продаж'!$O$5:$O$304,8,'Факт продаж'!$K$5:$K$304,"Оплачен")</f>
        <v>0</v>
      </c>
      <c r="M12" s="22">
        <f t="shared" si="5"/>
        <v>0</v>
      </c>
      <c r="N12" s="18">
        <v>23</v>
      </c>
      <c r="O12" s="11">
        <f>COUNTIFS('Факт продаж'!$A$5:$A$304,"&gt;="&amp;DATE($R$2,8,1),'Факт продаж'!$A$5:$A$304,"&lt;"&amp;EDATE(DATE($R$2,8,1),1),'Факт продаж'!$K$5:$K$304,"Оплачен",'Факт продаж'!$L$5:$L$304,"Да")</f>
        <v>0</v>
      </c>
      <c r="P12" s="3"/>
    </row>
    <row r="13" spans="1:26">
      <c r="A13" s="24" t="s">
        <v>29</v>
      </c>
      <c r="B13" s="5">
        <v>2700000</v>
      </c>
      <c r="C13" s="9">
        <f>SUMIFS('Факт продаж'!$J$5:$J$304,'Факт продаж'!$A$5:$A$304,"&gt;="&amp;DATE($R$2,9,1),'Факт продаж'!$A$5:$A$304,"&lt;"&amp;EDATE(DATE($R$2,9,1),1),'Факт продаж'!$K$5:$K$304,"Оплачен")</f>
        <v>0</v>
      </c>
      <c r="D13" s="22">
        <f t="shared" si="0"/>
        <v>0</v>
      </c>
      <c r="E13" s="15">
        <f t="shared" si="1"/>
        <v>-2700000</v>
      </c>
      <c r="F13" s="18">
        <v>92</v>
      </c>
      <c r="G13" s="11">
        <f>COUNTIFS('Факт продаж'!$A$5:$A$304,"&gt;="&amp;DATE($R$2,9,1),'Факт продаж'!$A$5:$A$304,"&lt;"&amp;EDATE(DATE($R$2,9,1),1),'Факт продаж'!$K$5:$K$304,"Оплачен")</f>
        <v>0</v>
      </c>
      <c r="H13" s="22">
        <f t="shared" si="2"/>
        <v>0</v>
      </c>
      <c r="I13" s="15">
        <f t="shared" si="3"/>
        <v>29347.82608695652</v>
      </c>
      <c r="J13" s="15">
        <f t="shared" si="4"/>
        <v>0</v>
      </c>
      <c r="K13" s="5">
        <v>1080000</v>
      </c>
      <c r="L13" s="9">
        <f>SUMIFS('Факт продаж'!$M$5:$M$304,'Факт продаж'!$O$5:$O$304,9,'Факт продаж'!$K$5:$K$304,"Оплачен")</f>
        <v>59500</v>
      </c>
      <c r="M13" s="22">
        <f t="shared" si="5"/>
        <v>0</v>
      </c>
      <c r="N13" s="18">
        <v>24</v>
      </c>
      <c r="O13" s="11">
        <f>COUNTIFS('Факт продаж'!$A$5:$A$304,"&gt;="&amp;DATE($R$2,9,1),'Факт продаж'!$A$5:$A$304,"&lt;"&amp;EDATE(DATE($R$2,9,1),1),'Факт продаж'!$K$5:$K$304,"Оплачен",'Факт продаж'!$L$5:$L$304,"Да")</f>
        <v>0</v>
      </c>
      <c r="P13" s="3"/>
    </row>
    <row r="14" spans="1:26">
      <c r="A14" s="24" t="s">
        <v>30</v>
      </c>
      <c r="B14" s="5">
        <v>2900000</v>
      </c>
      <c r="C14" s="9">
        <f>SUMIFS('Факт продаж'!$J$5:$J$304,'Факт продаж'!$A$5:$A$304,"&gt;="&amp;DATE($R$2,10,1),'Факт продаж'!$A$5:$A$304,"&lt;"&amp;EDATE(DATE($R$2,10,1),1),'Факт продаж'!$K$5:$K$304,"Оплачен")</f>
        <v>0</v>
      </c>
      <c r="D14" s="22">
        <f t="shared" si="0"/>
        <v>0</v>
      </c>
      <c r="E14" s="15">
        <f t="shared" si="1"/>
        <v>-2900000</v>
      </c>
      <c r="F14" s="18">
        <v>96</v>
      </c>
      <c r="G14" s="11">
        <f>COUNTIFS('Факт продаж'!$A$5:$A$304,"&gt;="&amp;DATE($R$2,10,1),'Факт продаж'!$A$5:$A$304,"&lt;"&amp;EDATE(DATE($R$2,10,1),1),'Факт продаж'!$K$5:$K$304,"Оплачен")</f>
        <v>0</v>
      </c>
      <c r="H14" s="22">
        <f t="shared" si="2"/>
        <v>0</v>
      </c>
      <c r="I14" s="15">
        <f t="shared" si="3"/>
        <v>30208.333333333332</v>
      </c>
      <c r="J14" s="15">
        <f t="shared" si="4"/>
        <v>0</v>
      </c>
      <c r="K14" s="5">
        <v>1160000</v>
      </c>
      <c r="L14" s="9">
        <f>SUMIFS('Факт продаж'!$M$5:$M$304,'Факт продаж'!$O$5:$O$304,10,'Факт продаж'!$K$5:$K$304,"Оплачен")</f>
        <v>0</v>
      </c>
      <c r="M14" s="22">
        <f t="shared" si="5"/>
        <v>0</v>
      </c>
      <c r="N14" s="18">
        <v>25</v>
      </c>
      <c r="O14" s="11">
        <f>COUNTIFS('Факт продаж'!$A$5:$A$304,"&gt;="&amp;DATE($R$2,10,1),'Факт продаж'!$A$5:$A$304,"&lt;"&amp;EDATE(DATE($R$2,10,1),1),'Факт продаж'!$K$5:$K$304,"Оплачен",'Факт продаж'!$L$5:$L$304,"Да")</f>
        <v>0</v>
      </c>
      <c r="P14" s="3"/>
    </row>
    <row r="15" spans="1:26">
      <c r="A15" s="24" t="s">
        <v>31</v>
      </c>
      <c r="B15" s="5">
        <v>3200000</v>
      </c>
      <c r="C15" s="9">
        <f>SUMIFS('Факт продаж'!$J$5:$J$304,'Факт продаж'!$A$5:$A$304,"&gt;="&amp;DATE($R$2,11,1),'Факт продаж'!$A$5:$A$304,"&lt;"&amp;EDATE(DATE($R$2,11,1),1),'Факт продаж'!$K$5:$K$304,"Оплачен")</f>
        <v>0</v>
      </c>
      <c r="D15" s="22">
        <f t="shared" si="0"/>
        <v>0</v>
      </c>
      <c r="E15" s="15">
        <f t="shared" si="1"/>
        <v>-3200000</v>
      </c>
      <c r="F15" s="18">
        <v>105</v>
      </c>
      <c r="G15" s="11">
        <f>COUNTIFS('Факт продаж'!$A$5:$A$304,"&gt;="&amp;DATE($R$2,11,1),'Факт продаж'!$A$5:$A$304,"&lt;"&amp;EDATE(DATE($R$2,11,1),1),'Факт продаж'!$K$5:$K$304,"Оплачен")</f>
        <v>0</v>
      </c>
      <c r="H15" s="22">
        <f t="shared" si="2"/>
        <v>0</v>
      </c>
      <c r="I15" s="15">
        <f t="shared" si="3"/>
        <v>30476.190476190477</v>
      </c>
      <c r="J15" s="15">
        <f t="shared" si="4"/>
        <v>0</v>
      </c>
      <c r="K15" s="5">
        <v>1280000</v>
      </c>
      <c r="L15" s="9">
        <f>SUMIFS('Факт продаж'!$M$5:$M$304,'Факт продаж'!$O$5:$O$304,11,'Факт продаж'!$K$5:$K$304,"Оплачен")</f>
        <v>0</v>
      </c>
      <c r="M15" s="22">
        <f t="shared" si="5"/>
        <v>0</v>
      </c>
      <c r="N15" s="18">
        <v>28</v>
      </c>
      <c r="O15" s="11">
        <f>COUNTIFS('Факт продаж'!$A$5:$A$304,"&gt;="&amp;DATE($R$2,11,1),'Факт продаж'!$A$5:$A$304,"&lt;"&amp;EDATE(DATE($R$2,11,1),1),'Факт продаж'!$K$5:$K$304,"Оплачен",'Факт продаж'!$L$5:$L$304,"Да")</f>
        <v>0</v>
      </c>
      <c r="P15" s="3"/>
    </row>
    <row r="16" spans="1:26">
      <c r="A16" s="24" t="s">
        <v>32</v>
      </c>
      <c r="B16" s="5">
        <v>3800000</v>
      </c>
      <c r="C16" s="9">
        <f>SUMIFS('Факт продаж'!$J$5:$J$304,'Факт продаж'!$A$5:$A$304,"&gt;="&amp;DATE($R$2,12,1),'Факт продаж'!$A$5:$A$304,"&lt;"&amp;EDATE(DATE($R$2,12,1),1),'Факт продаж'!$K$5:$K$304,"Оплачен")</f>
        <v>0</v>
      </c>
      <c r="D16" s="22">
        <f t="shared" si="0"/>
        <v>0</v>
      </c>
      <c r="E16" s="15">
        <f t="shared" si="1"/>
        <v>-3800000</v>
      </c>
      <c r="F16" s="18">
        <v>120</v>
      </c>
      <c r="G16" s="11">
        <f>COUNTIFS('Факт продаж'!$A$5:$A$304,"&gt;="&amp;DATE($R$2,12,1),'Факт продаж'!$A$5:$A$304,"&lt;"&amp;EDATE(DATE($R$2,12,1),1),'Факт продаж'!$K$5:$K$304,"Оплачен")</f>
        <v>0</v>
      </c>
      <c r="H16" s="22">
        <f t="shared" si="2"/>
        <v>0</v>
      </c>
      <c r="I16" s="15">
        <f t="shared" si="3"/>
        <v>31666.666666666668</v>
      </c>
      <c r="J16" s="15">
        <f t="shared" si="4"/>
        <v>0</v>
      </c>
      <c r="K16" s="5">
        <v>1520000</v>
      </c>
      <c r="L16" s="9">
        <f>SUMIFS('Факт продаж'!$M$5:$M$304,'Факт продаж'!$O$5:$O$304,12,'Факт продаж'!$K$5:$K$304,"Оплачен")</f>
        <v>0</v>
      </c>
      <c r="M16" s="22">
        <f t="shared" si="5"/>
        <v>0</v>
      </c>
      <c r="N16" s="18">
        <v>32</v>
      </c>
      <c r="O16" s="11">
        <f>COUNTIFS('Факт продаж'!$A$5:$A$304,"&gt;="&amp;DATE($R$2,12,1),'Факт продаж'!$A$5:$A$304,"&lt;"&amp;EDATE(DATE($R$2,12,1),1),'Факт продаж'!$K$5:$K$304,"Оплачен",'Факт продаж'!$L$5:$L$304,"Да")</f>
        <v>0</v>
      </c>
      <c r="P16" s="3"/>
    </row>
    <row r="17" spans="1:16">
      <c r="A17" s="24"/>
      <c r="B17" s="15"/>
      <c r="C17" s="9"/>
      <c r="D17" s="22"/>
      <c r="E17" s="15"/>
      <c r="F17" s="19"/>
      <c r="G17" s="11"/>
      <c r="H17" s="22"/>
      <c r="I17" s="15"/>
      <c r="J17" s="15"/>
      <c r="K17" s="15"/>
      <c r="L17" s="9"/>
      <c r="M17" s="22"/>
      <c r="N17" s="19"/>
      <c r="O17" s="11"/>
      <c r="P17" s="24"/>
    </row>
    <row r="18" spans="1:16">
      <c r="A18" s="14" t="s">
        <v>45</v>
      </c>
      <c r="B18" s="16">
        <f>SUM(B5:B16)</f>
        <v>30000000</v>
      </c>
      <c r="C18" s="17">
        <f>SUM(C5:C16)</f>
        <v>0</v>
      </c>
      <c r="D18" s="23">
        <f>IFERROR(C18/B18,0)</f>
        <v>0</v>
      </c>
      <c r="E18" s="16">
        <f>SUM(E5:E16)</f>
        <v>-30000000</v>
      </c>
      <c r="F18" s="20">
        <f>SUM(F5:F16)</f>
        <v>1043</v>
      </c>
      <c r="G18" s="21">
        <f>SUM(G5:G16)</f>
        <v>0</v>
      </c>
      <c r="H18" s="23">
        <f>IFERROR(G18/F18,0)</f>
        <v>0</v>
      </c>
      <c r="I18" s="16">
        <f>IFERROR(B18/F18,0)</f>
        <v>28763.183125599233</v>
      </c>
      <c r="J18" s="16">
        <f>IFERROR(C18/G18,0)</f>
        <v>0</v>
      </c>
      <c r="K18" s="16">
        <f>SUM(K5:K16)</f>
        <v>12000000</v>
      </c>
      <c r="L18" s="17">
        <f>SUM(L5:L16)</f>
        <v>59500</v>
      </c>
      <c r="M18" s="23">
        <f>IFERROR(L18/C18,0)</f>
        <v>0</v>
      </c>
      <c r="N18" s="20">
        <f>SUM(N5:N16)</f>
        <v>270</v>
      </c>
      <c r="O18" s="21">
        <f>SUM(O5:O16)</f>
        <v>0</v>
      </c>
      <c r="P18" s="14"/>
    </row>
  </sheetData>
  <mergeCells count="2">
    <mergeCell ref="A1:P1"/>
    <mergeCell ref="A2:P2"/>
  </mergeCells>
  <conditionalFormatting sqref="D5:D1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5:H1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:E16">
    <cfRule type="expression" dxfId="2" priority="3">
      <formula>E5&lt;0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04"/>
  <sheetViews>
    <sheetView workbookViewId="0">
      <selection activeCell="H8" sqref="H8"/>
    </sheetView>
  </sheetViews>
  <sheetFormatPr defaultRowHeight="14"/>
  <cols>
    <col min="1" max="2" width="13" customWidth="1"/>
    <col min="3" max="3" width="22" customWidth="1"/>
    <col min="4" max="4" width="25" customWidth="1"/>
    <col min="5" max="6" width="16" customWidth="1"/>
    <col min="7" max="7" width="12" customWidth="1"/>
    <col min="8" max="10" width="15" customWidth="1"/>
    <col min="11" max="13" width="16" customWidth="1"/>
    <col min="14" max="14" width="28" customWidth="1"/>
    <col min="15" max="15" width="10" customWidth="1"/>
  </cols>
  <sheetData>
    <row r="1" spans="1:26">
      <c r="A1" s="30" t="s">
        <v>46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14.5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4" spans="1:26">
      <c r="A4" s="12" t="s">
        <v>48</v>
      </c>
      <c r="B4" s="12" t="s">
        <v>49</v>
      </c>
      <c r="C4" s="12" t="s">
        <v>50</v>
      </c>
      <c r="D4" s="12" t="s">
        <v>51</v>
      </c>
      <c r="E4" s="12" t="s">
        <v>52</v>
      </c>
      <c r="F4" s="12" t="s">
        <v>53</v>
      </c>
      <c r="G4" s="12" t="s">
        <v>54</v>
      </c>
      <c r="H4" s="12" t="s">
        <v>55</v>
      </c>
      <c r="I4" s="12" t="s">
        <v>56</v>
      </c>
      <c r="J4" s="12" t="s">
        <v>57</v>
      </c>
      <c r="K4" s="12" t="s">
        <v>58</v>
      </c>
      <c r="L4" s="12" t="s">
        <v>59</v>
      </c>
      <c r="M4" s="12" t="s">
        <v>60</v>
      </c>
      <c r="N4" s="12" t="s">
        <v>44</v>
      </c>
      <c r="O4" s="1" t="s">
        <v>61</v>
      </c>
    </row>
    <row r="5" spans="1:26">
      <c r="A5" s="25">
        <v>46267</v>
      </c>
      <c r="B5" s="3" t="s">
        <v>62</v>
      </c>
      <c r="C5" s="3" t="s">
        <v>63</v>
      </c>
      <c r="D5" s="3" t="s">
        <v>64</v>
      </c>
      <c r="E5" s="3" t="s">
        <v>65</v>
      </c>
      <c r="F5" s="3" t="s">
        <v>66</v>
      </c>
      <c r="G5" s="3">
        <v>2</v>
      </c>
      <c r="H5" s="5">
        <v>15000</v>
      </c>
      <c r="I5" s="26">
        <v>0</v>
      </c>
      <c r="J5" s="6">
        <f t="shared" ref="J5:J68" si="0">IF(OR(G5="",H5=""),"",G5*H5*(1-I5))</f>
        <v>30000</v>
      </c>
      <c r="K5" s="3" t="s">
        <v>67</v>
      </c>
      <c r="L5" s="3" t="s">
        <v>68</v>
      </c>
      <c r="M5" s="9">
        <f>IF(OR(D5="",G5="",J5=""),"",J5-G5*IFERROR(VLOOKUP(D5,Товары!$B$4:$E$53,4,FALSE),0))</f>
        <v>18000</v>
      </c>
      <c r="N5" s="3"/>
      <c r="O5" s="4">
        <f t="shared" ref="O5:O68" si="1">IF(A5="","",MONTH(A5))</f>
        <v>9</v>
      </c>
    </row>
    <row r="6" spans="1:26">
      <c r="A6" s="25">
        <v>46269</v>
      </c>
      <c r="B6" s="3" t="s">
        <v>69</v>
      </c>
      <c r="C6" s="3" t="s">
        <v>70</v>
      </c>
      <c r="D6" s="3" t="s">
        <v>71</v>
      </c>
      <c r="E6" s="3" t="s">
        <v>72</v>
      </c>
      <c r="F6" s="3" t="s">
        <v>73</v>
      </c>
      <c r="G6" s="3">
        <v>1</v>
      </c>
      <c r="H6" s="5">
        <v>30000</v>
      </c>
      <c r="I6" s="26">
        <v>0.05</v>
      </c>
      <c r="J6" s="6">
        <f t="shared" si="0"/>
        <v>28500</v>
      </c>
      <c r="K6" s="3" t="s">
        <v>67</v>
      </c>
      <c r="L6" s="3" t="s">
        <v>74</v>
      </c>
      <c r="M6" s="9">
        <f>IF(OR(D6="",G6="",J6=""),"",J6-G6*IFERROR(VLOOKUP(D6,Товары!$B$4:$E$53,4,FALSE),0))</f>
        <v>16500</v>
      </c>
      <c r="N6" s="3"/>
      <c r="O6" s="4">
        <f t="shared" si="1"/>
        <v>9</v>
      </c>
    </row>
    <row r="7" spans="1:26">
      <c r="A7" s="25">
        <v>46273</v>
      </c>
      <c r="B7" s="3" t="s">
        <v>75</v>
      </c>
      <c r="C7" s="3" t="s">
        <v>76</v>
      </c>
      <c r="D7" s="3" t="s">
        <v>77</v>
      </c>
      <c r="E7" s="3" t="s">
        <v>65</v>
      </c>
      <c r="F7" s="3" t="s">
        <v>78</v>
      </c>
      <c r="G7" s="3">
        <v>1</v>
      </c>
      <c r="H7" s="5">
        <v>50000</v>
      </c>
      <c r="I7" s="26">
        <v>0.1</v>
      </c>
      <c r="J7" s="6">
        <f t="shared" si="0"/>
        <v>45000</v>
      </c>
      <c r="K7" s="3" t="s">
        <v>67</v>
      </c>
      <c r="L7" s="3" t="s">
        <v>68</v>
      </c>
      <c r="M7" s="9">
        <f>IF(OR(D7="",G7="",J7=""),"",J7-G7*IFERROR(VLOOKUP(D7,Товары!$B$4:$E$53,4,FALSE),0))</f>
        <v>25000</v>
      </c>
      <c r="N7" s="3"/>
      <c r="O7" s="4">
        <f t="shared" si="1"/>
        <v>9</v>
      </c>
    </row>
    <row r="8" spans="1:26">
      <c r="A8" s="25">
        <v>46275</v>
      </c>
      <c r="B8" s="3" t="s">
        <v>79</v>
      </c>
      <c r="C8" s="3" t="s">
        <v>80</v>
      </c>
      <c r="D8" s="3" t="s">
        <v>81</v>
      </c>
      <c r="E8" s="3" t="s">
        <v>82</v>
      </c>
      <c r="F8" s="3" t="s">
        <v>83</v>
      </c>
      <c r="G8" s="3">
        <v>3</v>
      </c>
      <c r="H8" s="5">
        <v>8000</v>
      </c>
      <c r="I8" s="26">
        <v>0</v>
      </c>
      <c r="J8" s="6">
        <f t="shared" si="0"/>
        <v>24000</v>
      </c>
      <c r="K8" s="3" t="s">
        <v>84</v>
      </c>
      <c r="L8" s="3" t="s">
        <v>74</v>
      </c>
      <c r="M8" s="9">
        <f>IF(OR(D8="",G8="",J8=""),"",J8-G8*IFERROR(VLOOKUP(D8,Товары!$B$4:$E$53,4,FALSE),0))</f>
        <v>16500</v>
      </c>
      <c r="N8" s="3"/>
      <c r="O8" s="4">
        <f t="shared" si="1"/>
        <v>9</v>
      </c>
    </row>
    <row r="9" spans="1:26">
      <c r="A9" s="25"/>
      <c r="B9" s="3"/>
      <c r="C9" s="3"/>
      <c r="D9" s="3"/>
      <c r="E9" s="3"/>
      <c r="F9" s="3"/>
      <c r="G9" s="3"/>
      <c r="H9" s="5"/>
      <c r="I9" s="26"/>
      <c r="J9" s="6" t="str">
        <f t="shared" si="0"/>
        <v/>
      </c>
      <c r="K9" s="3"/>
      <c r="L9" s="3"/>
      <c r="M9" s="9" t="str">
        <f>IF(OR(D9="",G9="",J9=""),"",J9-G9*IFERROR(VLOOKUP(D9,Товары!$B$4:$E$53,4,FALSE),0))</f>
        <v/>
      </c>
      <c r="N9" s="3"/>
      <c r="O9" s="4" t="str">
        <f t="shared" si="1"/>
        <v/>
      </c>
    </row>
    <row r="10" spans="1:26">
      <c r="A10" s="25"/>
      <c r="B10" s="3"/>
      <c r="C10" s="3"/>
      <c r="D10" s="3"/>
      <c r="E10" s="3"/>
      <c r="F10" s="3"/>
      <c r="G10" s="3"/>
      <c r="H10" s="5"/>
      <c r="I10" s="26"/>
      <c r="J10" s="6" t="str">
        <f t="shared" si="0"/>
        <v/>
      </c>
      <c r="K10" s="3"/>
      <c r="L10" s="3"/>
      <c r="M10" s="9" t="str">
        <f>IF(OR(D10="",G10="",J10=""),"",J10-G10*IFERROR(VLOOKUP(D10,Товары!$B$4:$E$53,4,FALSE),0))</f>
        <v/>
      </c>
      <c r="N10" s="3"/>
      <c r="O10" s="4" t="str">
        <f t="shared" si="1"/>
        <v/>
      </c>
    </row>
    <row r="11" spans="1:26">
      <c r="A11" s="25"/>
      <c r="B11" s="3"/>
      <c r="C11" s="3"/>
      <c r="D11" s="3"/>
      <c r="E11" s="3"/>
      <c r="F11" s="3"/>
      <c r="G11" s="3"/>
      <c r="H11" s="5"/>
      <c r="I11" s="26"/>
      <c r="J11" s="6" t="str">
        <f t="shared" si="0"/>
        <v/>
      </c>
      <c r="K11" s="3"/>
      <c r="L11" s="3"/>
      <c r="M11" s="9" t="str">
        <f>IF(OR(D11="",G11="",J11=""),"",J11-G11*IFERROR(VLOOKUP(D11,Товары!$B$4:$E$53,4,FALSE),0))</f>
        <v/>
      </c>
      <c r="N11" s="3"/>
      <c r="O11" s="4" t="str">
        <f t="shared" si="1"/>
        <v/>
      </c>
    </row>
    <row r="12" spans="1:26">
      <c r="A12" s="25"/>
      <c r="B12" s="3"/>
      <c r="C12" s="3"/>
      <c r="D12" s="3"/>
      <c r="E12" s="3"/>
      <c r="F12" s="3"/>
      <c r="G12" s="3"/>
      <c r="H12" s="5"/>
      <c r="I12" s="26"/>
      <c r="J12" s="6" t="str">
        <f t="shared" si="0"/>
        <v/>
      </c>
      <c r="K12" s="3"/>
      <c r="L12" s="3"/>
      <c r="M12" s="9" t="str">
        <f>IF(OR(D12="",G12="",J12=""),"",J12-G12*IFERROR(VLOOKUP(D12,Товары!$B$4:$E$53,4,FALSE),0))</f>
        <v/>
      </c>
      <c r="N12" s="3"/>
      <c r="O12" s="4" t="str">
        <f t="shared" si="1"/>
        <v/>
      </c>
    </row>
    <row r="13" spans="1:26">
      <c r="A13" s="25"/>
      <c r="B13" s="3"/>
      <c r="C13" s="3"/>
      <c r="D13" s="3"/>
      <c r="E13" s="3"/>
      <c r="F13" s="3"/>
      <c r="G13" s="3"/>
      <c r="H13" s="5"/>
      <c r="I13" s="26"/>
      <c r="J13" s="6" t="str">
        <f t="shared" si="0"/>
        <v/>
      </c>
      <c r="K13" s="3"/>
      <c r="L13" s="3"/>
      <c r="M13" s="9" t="str">
        <f>IF(OR(D13="",G13="",J13=""),"",J13-G13*IFERROR(VLOOKUP(D13,Товары!$B$4:$E$53,4,FALSE),0))</f>
        <v/>
      </c>
      <c r="N13" s="3"/>
      <c r="O13" s="4" t="str">
        <f t="shared" si="1"/>
        <v/>
      </c>
    </row>
    <row r="14" spans="1:26">
      <c r="A14" s="25"/>
      <c r="B14" s="3"/>
      <c r="C14" s="3"/>
      <c r="D14" s="3"/>
      <c r="E14" s="3"/>
      <c r="F14" s="3"/>
      <c r="G14" s="3"/>
      <c r="H14" s="5"/>
      <c r="I14" s="26"/>
      <c r="J14" s="6" t="str">
        <f t="shared" si="0"/>
        <v/>
      </c>
      <c r="K14" s="3"/>
      <c r="L14" s="3"/>
      <c r="M14" s="9" t="str">
        <f>IF(OR(D14="",G14="",J14=""),"",J14-G14*IFERROR(VLOOKUP(D14,Товары!$B$4:$E$53,4,FALSE),0))</f>
        <v/>
      </c>
      <c r="N14" s="3"/>
      <c r="O14" s="4" t="str">
        <f t="shared" si="1"/>
        <v/>
      </c>
    </row>
    <row r="15" spans="1:26">
      <c r="A15" s="25"/>
      <c r="B15" s="3"/>
      <c r="C15" s="3"/>
      <c r="D15" s="3"/>
      <c r="E15" s="3"/>
      <c r="F15" s="3"/>
      <c r="G15" s="3"/>
      <c r="H15" s="5"/>
      <c r="I15" s="26"/>
      <c r="J15" s="6" t="str">
        <f t="shared" si="0"/>
        <v/>
      </c>
      <c r="K15" s="3"/>
      <c r="L15" s="3"/>
      <c r="M15" s="9" t="str">
        <f>IF(OR(D15="",G15="",J15=""),"",J15-G15*IFERROR(VLOOKUP(D15,Товары!$B$4:$E$53,4,FALSE),0))</f>
        <v/>
      </c>
      <c r="N15" s="3"/>
      <c r="O15" s="4" t="str">
        <f t="shared" si="1"/>
        <v/>
      </c>
    </row>
    <row r="16" spans="1:26">
      <c r="A16" s="25"/>
      <c r="B16" s="3"/>
      <c r="C16" s="3"/>
      <c r="D16" s="3"/>
      <c r="E16" s="3"/>
      <c r="F16" s="3"/>
      <c r="G16" s="3"/>
      <c r="H16" s="5"/>
      <c r="I16" s="26"/>
      <c r="J16" s="6" t="str">
        <f t="shared" si="0"/>
        <v/>
      </c>
      <c r="K16" s="3"/>
      <c r="L16" s="3"/>
      <c r="M16" s="9" t="str">
        <f>IF(OR(D16="",G16="",J16=""),"",J16-G16*IFERROR(VLOOKUP(D16,Товары!$B$4:$E$53,4,FALSE),0))</f>
        <v/>
      </c>
      <c r="N16" s="3"/>
      <c r="O16" s="4" t="str">
        <f t="shared" si="1"/>
        <v/>
      </c>
    </row>
    <row r="17" spans="1:15">
      <c r="A17" s="25"/>
      <c r="B17" s="3"/>
      <c r="C17" s="3"/>
      <c r="D17" s="3"/>
      <c r="E17" s="3"/>
      <c r="F17" s="3"/>
      <c r="G17" s="3"/>
      <c r="H17" s="5"/>
      <c r="I17" s="26"/>
      <c r="J17" s="6" t="str">
        <f t="shared" si="0"/>
        <v/>
      </c>
      <c r="K17" s="3"/>
      <c r="L17" s="3"/>
      <c r="M17" s="9" t="str">
        <f>IF(OR(D17="",G17="",J17=""),"",J17-G17*IFERROR(VLOOKUP(D17,Товары!$B$4:$E$53,4,FALSE),0))</f>
        <v/>
      </c>
      <c r="N17" s="3"/>
      <c r="O17" s="4" t="str">
        <f t="shared" si="1"/>
        <v/>
      </c>
    </row>
    <row r="18" spans="1:15">
      <c r="A18" s="25"/>
      <c r="B18" s="3"/>
      <c r="C18" s="3"/>
      <c r="D18" s="3"/>
      <c r="E18" s="3"/>
      <c r="F18" s="3"/>
      <c r="G18" s="3"/>
      <c r="H18" s="5"/>
      <c r="I18" s="26"/>
      <c r="J18" s="6" t="str">
        <f t="shared" si="0"/>
        <v/>
      </c>
      <c r="K18" s="3"/>
      <c r="L18" s="3"/>
      <c r="M18" s="9" t="str">
        <f>IF(OR(D18="",G18="",J18=""),"",J18-G18*IFERROR(VLOOKUP(D18,Товары!$B$4:$E$53,4,FALSE),0))</f>
        <v/>
      </c>
      <c r="N18" s="3"/>
      <c r="O18" s="4" t="str">
        <f t="shared" si="1"/>
        <v/>
      </c>
    </row>
    <row r="19" spans="1:15">
      <c r="A19" s="25"/>
      <c r="B19" s="3"/>
      <c r="C19" s="3"/>
      <c r="D19" s="3"/>
      <c r="E19" s="3"/>
      <c r="F19" s="3"/>
      <c r="G19" s="3"/>
      <c r="H19" s="5"/>
      <c r="I19" s="26"/>
      <c r="J19" s="6" t="str">
        <f t="shared" si="0"/>
        <v/>
      </c>
      <c r="K19" s="3"/>
      <c r="L19" s="3"/>
      <c r="M19" s="9" t="str">
        <f>IF(OR(D19="",G19="",J19=""),"",J19-G19*IFERROR(VLOOKUP(D19,Товары!$B$4:$E$53,4,FALSE),0))</f>
        <v/>
      </c>
      <c r="N19" s="3"/>
      <c r="O19" s="4" t="str">
        <f t="shared" si="1"/>
        <v/>
      </c>
    </row>
    <row r="20" spans="1:15">
      <c r="A20" s="25"/>
      <c r="B20" s="3"/>
      <c r="C20" s="3"/>
      <c r="D20" s="3"/>
      <c r="E20" s="3"/>
      <c r="F20" s="3"/>
      <c r="G20" s="3"/>
      <c r="H20" s="5"/>
      <c r="I20" s="26"/>
      <c r="J20" s="6" t="str">
        <f t="shared" si="0"/>
        <v/>
      </c>
      <c r="K20" s="3"/>
      <c r="L20" s="3"/>
      <c r="M20" s="9" t="str">
        <f>IF(OR(D20="",G20="",J20=""),"",J20-G20*IFERROR(VLOOKUP(D20,Товары!$B$4:$E$53,4,FALSE),0))</f>
        <v/>
      </c>
      <c r="N20" s="3"/>
      <c r="O20" s="4" t="str">
        <f t="shared" si="1"/>
        <v/>
      </c>
    </row>
    <row r="21" spans="1:15">
      <c r="A21" s="25"/>
      <c r="B21" s="3"/>
      <c r="C21" s="3"/>
      <c r="D21" s="3"/>
      <c r="E21" s="3"/>
      <c r="F21" s="3"/>
      <c r="G21" s="3"/>
      <c r="H21" s="5"/>
      <c r="I21" s="26"/>
      <c r="J21" s="6" t="str">
        <f t="shared" si="0"/>
        <v/>
      </c>
      <c r="K21" s="3"/>
      <c r="L21" s="3"/>
      <c r="M21" s="9" t="str">
        <f>IF(OR(D21="",G21="",J21=""),"",J21-G21*IFERROR(VLOOKUP(D21,Товары!$B$4:$E$53,4,FALSE),0))</f>
        <v/>
      </c>
      <c r="N21" s="3"/>
      <c r="O21" s="4" t="str">
        <f t="shared" si="1"/>
        <v/>
      </c>
    </row>
    <row r="22" spans="1:15">
      <c r="A22" s="25"/>
      <c r="B22" s="3"/>
      <c r="C22" s="3"/>
      <c r="D22" s="3"/>
      <c r="E22" s="3"/>
      <c r="F22" s="3"/>
      <c r="G22" s="3"/>
      <c r="H22" s="5"/>
      <c r="I22" s="26"/>
      <c r="J22" s="6" t="str">
        <f t="shared" si="0"/>
        <v/>
      </c>
      <c r="K22" s="3"/>
      <c r="L22" s="3"/>
      <c r="M22" s="9" t="str">
        <f>IF(OR(D22="",G22="",J22=""),"",J22-G22*IFERROR(VLOOKUP(D22,Товары!$B$4:$E$53,4,FALSE),0))</f>
        <v/>
      </c>
      <c r="N22" s="3"/>
      <c r="O22" s="4" t="str">
        <f t="shared" si="1"/>
        <v/>
      </c>
    </row>
    <row r="23" spans="1:15">
      <c r="A23" s="25"/>
      <c r="B23" s="3"/>
      <c r="C23" s="3"/>
      <c r="D23" s="3"/>
      <c r="E23" s="3"/>
      <c r="F23" s="3"/>
      <c r="G23" s="3"/>
      <c r="H23" s="5"/>
      <c r="I23" s="26"/>
      <c r="J23" s="6" t="str">
        <f t="shared" si="0"/>
        <v/>
      </c>
      <c r="K23" s="3"/>
      <c r="L23" s="3"/>
      <c r="M23" s="9" t="str">
        <f>IF(OR(D23="",G23="",J23=""),"",J23-G23*IFERROR(VLOOKUP(D23,Товары!$B$4:$E$53,4,FALSE),0))</f>
        <v/>
      </c>
      <c r="N23" s="3"/>
      <c r="O23" s="4" t="str">
        <f t="shared" si="1"/>
        <v/>
      </c>
    </row>
    <row r="24" spans="1:15">
      <c r="A24" s="25"/>
      <c r="B24" s="3"/>
      <c r="C24" s="3"/>
      <c r="D24" s="3"/>
      <c r="E24" s="3"/>
      <c r="F24" s="3"/>
      <c r="G24" s="3"/>
      <c r="H24" s="5"/>
      <c r="I24" s="26"/>
      <c r="J24" s="6" t="str">
        <f t="shared" si="0"/>
        <v/>
      </c>
      <c r="K24" s="3"/>
      <c r="L24" s="3"/>
      <c r="M24" s="9" t="str">
        <f>IF(OR(D24="",G24="",J24=""),"",J24-G24*IFERROR(VLOOKUP(D24,Товары!$B$4:$E$53,4,FALSE),0))</f>
        <v/>
      </c>
      <c r="N24" s="3"/>
      <c r="O24" s="4" t="str">
        <f t="shared" si="1"/>
        <v/>
      </c>
    </row>
    <row r="25" spans="1:15">
      <c r="A25" s="25"/>
      <c r="B25" s="3"/>
      <c r="C25" s="3"/>
      <c r="D25" s="3"/>
      <c r="E25" s="3"/>
      <c r="F25" s="3"/>
      <c r="G25" s="3"/>
      <c r="H25" s="5"/>
      <c r="I25" s="26"/>
      <c r="J25" s="6" t="str">
        <f t="shared" si="0"/>
        <v/>
      </c>
      <c r="K25" s="3"/>
      <c r="L25" s="3"/>
      <c r="M25" s="9" t="str">
        <f>IF(OR(D25="",G25="",J25=""),"",J25-G25*IFERROR(VLOOKUP(D25,Товары!$B$4:$E$53,4,FALSE),0))</f>
        <v/>
      </c>
      <c r="N25" s="3"/>
      <c r="O25" s="4" t="str">
        <f t="shared" si="1"/>
        <v/>
      </c>
    </row>
    <row r="26" spans="1:15">
      <c r="A26" s="25"/>
      <c r="B26" s="3"/>
      <c r="C26" s="3"/>
      <c r="D26" s="3"/>
      <c r="E26" s="3"/>
      <c r="F26" s="3"/>
      <c r="G26" s="3"/>
      <c r="H26" s="5"/>
      <c r="I26" s="26"/>
      <c r="J26" s="6" t="str">
        <f t="shared" si="0"/>
        <v/>
      </c>
      <c r="K26" s="3"/>
      <c r="L26" s="3"/>
      <c r="M26" s="9" t="str">
        <f>IF(OR(D26="",G26="",J26=""),"",J26-G26*IFERROR(VLOOKUP(D26,Товары!$B$4:$E$53,4,FALSE),0))</f>
        <v/>
      </c>
      <c r="N26" s="3"/>
      <c r="O26" s="4" t="str">
        <f t="shared" si="1"/>
        <v/>
      </c>
    </row>
    <row r="27" spans="1:15">
      <c r="A27" s="25"/>
      <c r="B27" s="3"/>
      <c r="C27" s="3"/>
      <c r="D27" s="3"/>
      <c r="E27" s="3"/>
      <c r="F27" s="3"/>
      <c r="G27" s="3"/>
      <c r="H27" s="5"/>
      <c r="I27" s="26"/>
      <c r="J27" s="6" t="str">
        <f t="shared" si="0"/>
        <v/>
      </c>
      <c r="K27" s="3"/>
      <c r="L27" s="3"/>
      <c r="M27" s="9" t="str">
        <f>IF(OR(D27="",G27="",J27=""),"",J27-G27*IFERROR(VLOOKUP(D27,Товары!$B$4:$E$53,4,FALSE),0))</f>
        <v/>
      </c>
      <c r="N27" s="3"/>
      <c r="O27" s="4" t="str">
        <f t="shared" si="1"/>
        <v/>
      </c>
    </row>
    <row r="28" spans="1:15">
      <c r="A28" s="25"/>
      <c r="B28" s="3"/>
      <c r="C28" s="3"/>
      <c r="D28" s="3"/>
      <c r="E28" s="3"/>
      <c r="F28" s="3"/>
      <c r="G28" s="3"/>
      <c r="H28" s="5"/>
      <c r="I28" s="26"/>
      <c r="J28" s="6" t="str">
        <f t="shared" si="0"/>
        <v/>
      </c>
      <c r="K28" s="3"/>
      <c r="L28" s="3"/>
      <c r="M28" s="9" t="str">
        <f>IF(OR(D28="",G28="",J28=""),"",J28-G28*IFERROR(VLOOKUP(D28,Товары!$B$4:$E$53,4,FALSE),0))</f>
        <v/>
      </c>
      <c r="N28" s="3"/>
      <c r="O28" s="4" t="str">
        <f t="shared" si="1"/>
        <v/>
      </c>
    </row>
    <row r="29" spans="1:15">
      <c r="A29" s="25"/>
      <c r="B29" s="3"/>
      <c r="C29" s="3"/>
      <c r="D29" s="3"/>
      <c r="E29" s="3"/>
      <c r="F29" s="3"/>
      <c r="G29" s="3"/>
      <c r="H29" s="5"/>
      <c r="I29" s="26"/>
      <c r="J29" s="6" t="str">
        <f t="shared" si="0"/>
        <v/>
      </c>
      <c r="K29" s="3"/>
      <c r="L29" s="3"/>
      <c r="M29" s="9" t="str">
        <f>IF(OR(D29="",G29="",J29=""),"",J29-G29*IFERROR(VLOOKUP(D29,Товары!$B$4:$E$53,4,FALSE),0))</f>
        <v/>
      </c>
      <c r="N29" s="3"/>
      <c r="O29" s="4" t="str">
        <f t="shared" si="1"/>
        <v/>
      </c>
    </row>
    <row r="30" spans="1:15">
      <c r="A30" s="25"/>
      <c r="B30" s="3"/>
      <c r="C30" s="3"/>
      <c r="D30" s="3"/>
      <c r="E30" s="3"/>
      <c r="F30" s="3"/>
      <c r="G30" s="3"/>
      <c r="H30" s="5"/>
      <c r="I30" s="26"/>
      <c r="J30" s="6" t="str">
        <f t="shared" si="0"/>
        <v/>
      </c>
      <c r="K30" s="3"/>
      <c r="L30" s="3"/>
      <c r="M30" s="9" t="str">
        <f>IF(OR(D30="",G30="",J30=""),"",J30-G30*IFERROR(VLOOKUP(D30,Товары!$B$4:$E$53,4,FALSE),0))</f>
        <v/>
      </c>
      <c r="N30" s="3"/>
      <c r="O30" s="4" t="str">
        <f t="shared" si="1"/>
        <v/>
      </c>
    </row>
    <row r="31" spans="1:15">
      <c r="A31" s="25"/>
      <c r="B31" s="3"/>
      <c r="C31" s="3"/>
      <c r="D31" s="3"/>
      <c r="E31" s="3"/>
      <c r="F31" s="3"/>
      <c r="G31" s="3"/>
      <c r="H31" s="5"/>
      <c r="I31" s="26"/>
      <c r="J31" s="6" t="str">
        <f t="shared" si="0"/>
        <v/>
      </c>
      <c r="K31" s="3"/>
      <c r="L31" s="3"/>
      <c r="M31" s="9" t="str">
        <f>IF(OR(D31="",G31="",J31=""),"",J31-G31*IFERROR(VLOOKUP(D31,Товары!$B$4:$E$53,4,FALSE),0))</f>
        <v/>
      </c>
      <c r="N31" s="3"/>
      <c r="O31" s="4" t="str">
        <f t="shared" si="1"/>
        <v/>
      </c>
    </row>
    <row r="32" spans="1:15">
      <c r="A32" s="25"/>
      <c r="B32" s="3"/>
      <c r="C32" s="3"/>
      <c r="D32" s="3"/>
      <c r="E32" s="3"/>
      <c r="F32" s="3"/>
      <c r="G32" s="3"/>
      <c r="H32" s="5"/>
      <c r="I32" s="26"/>
      <c r="J32" s="6" t="str">
        <f t="shared" si="0"/>
        <v/>
      </c>
      <c r="K32" s="3"/>
      <c r="L32" s="3"/>
      <c r="M32" s="9" t="str">
        <f>IF(OR(D32="",G32="",J32=""),"",J32-G32*IFERROR(VLOOKUP(D32,Товары!$B$4:$E$53,4,FALSE),0))</f>
        <v/>
      </c>
      <c r="N32" s="3"/>
      <c r="O32" s="4" t="str">
        <f t="shared" si="1"/>
        <v/>
      </c>
    </row>
    <row r="33" spans="1:15">
      <c r="A33" s="25"/>
      <c r="B33" s="3"/>
      <c r="C33" s="3"/>
      <c r="D33" s="3"/>
      <c r="E33" s="3"/>
      <c r="F33" s="3"/>
      <c r="G33" s="3"/>
      <c r="H33" s="5"/>
      <c r="I33" s="26"/>
      <c r="J33" s="6" t="str">
        <f t="shared" si="0"/>
        <v/>
      </c>
      <c r="K33" s="3"/>
      <c r="L33" s="3"/>
      <c r="M33" s="9" t="str">
        <f>IF(OR(D33="",G33="",J33=""),"",J33-G33*IFERROR(VLOOKUP(D33,Товары!$B$4:$E$53,4,FALSE),0))</f>
        <v/>
      </c>
      <c r="N33" s="3"/>
      <c r="O33" s="4" t="str">
        <f t="shared" si="1"/>
        <v/>
      </c>
    </row>
    <row r="34" spans="1:15">
      <c r="A34" s="25"/>
      <c r="B34" s="3"/>
      <c r="C34" s="3"/>
      <c r="D34" s="3"/>
      <c r="E34" s="3"/>
      <c r="F34" s="3"/>
      <c r="G34" s="3"/>
      <c r="H34" s="5"/>
      <c r="I34" s="26"/>
      <c r="J34" s="6" t="str">
        <f t="shared" si="0"/>
        <v/>
      </c>
      <c r="K34" s="3"/>
      <c r="L34" s="3"/>
      <c r="M34" s="9" t="str">
        <f>IF(OR(D34="",G34="",J34=""),"",J34-G34*IFERROR(VLOOKUP(D34,Товары!$B$4:$E$53,4,FALSE),0))</f>
        <v/>
      </c>
      <c r="N34" s="3"/>
      <c r="O34" s="4" t="str">
        <f t="shared" si="1"/>
        <v/>
      </c>
    </row>
    <row r="35" spans="1:15">
      <c r="A35" s="25"/>
      <c r="B35" s="3"/>
      <c r="C35" s="3"/>
      <c r="D35" s="3"/>
      <c r="E35" s="3"/>
      <c r="F35" s="3"/>
      <c r="G35" s="3"/>
      <c r="H35" s="5"/>
      <c r="I35" s="26"/>
      <c r="J35" s="6" t="str">
        <f t="shared" si="0"/>
        <v/>
      </c>
      <c r="K35" s="3"/>
      <c r="L35" s="3"/>
      <c r="M35" s="9" t="str">
        <f>IF(OR(D35="",G35="",J35=""),"",J35-G35*IFERROR(VLOOKUP(D35,Товары!$B$4:$E$53,4,FALSE),0))</f>
        <v/>
      </c>
      <c r="N35" s="3"/>
      <c r="O35" s="4" t="str">
        <f t="shared" si="1"/>
        <v/>
      </c>
    </row>
    <row r="36" spans="1:15">
      <c r="A36" s="25"/>
      <c r="B36" s="3"/>
      <c r="C36" s="3"/>
      <c r="D36" s="3"/>
      <c r="E36" s="3"/>
      <c r="F36" s="3"/>
      <c r="G36" s="3"/>
      <c r="H36" s="5"/>
      <c r="I36" s="26"/>
      <c r="J36" s="6" t="str">
        <f t="shared" si="0"/>
        <v/>
      </c>
      <c r="K36" s="3"/>
      <c r="L36" s="3"/>
      <c r="M36" s="9" t="str">
        <f>IF(OR(D36="",G36="",J36=""),"",J36-G36*IFERROR(VLOOKUP(D36,Товары!$B$4:$E$53,4,FALSE),0))</f>
        <v/>
      </c>
      <c r="N36" s="3"/>
      <c r="O36" s="4" t="str">
        <f t="shared" si="1"/>
        <v/>
      </c>
    </row>
    <row r="37" spans="1:15">
      <c r="A37" s="25"/>
      <c r="B37" s="3"/>
      <c r="C37" s="3"/>
      <c r="D37" s="3"/>
      <c r="E37" s="3"/>
      <c r="F37" s="3"/>
      <c r="G37" s="3"/>
      <c r="H37" s="5"/>
      <c r="I37" s="26"/>
      <c r="J37" s="6" t="str">
        <f t="shared" si="0"/>
        <v/>
      </c>
      <c r="K37" s="3"/>
      <c r="L37" s="3"/>
      <c r="M37" s="9" t="str">
        <f>IF(OR(D37="",G37="",J37=""),"",J37-G37*IFERROR(VLOOKUP(D37,Товары!$B$4:$E$53,4,FALSE),0))</f>
        <v/>
      </c>
      <c r="N37" s="3"/>
      <c r="O37" s="4" t="str">
        <f t="shared" si="1"/>
        <v/>
      </c>
    </row>
    <row r="38" spans="1:15">
      <c r="A38" s="25"/>
      <c r="B38" s="3"/>
      <c r="C38" s="3"/>
      <c r="D38" s="3"/>
      <c r="E38" s="3"/>
      <c r="F38" s="3"/>
      <c r="G38" s="3"/>
      <c r="H38" s="5"/>
      <c r="I38" s="26"/>
      <c r="J38" s="6" t="str">
        <f t="shared" si="0"/>
        <v/>
      </c>
      <c r="K38" s="3"/>
      <c r="L38" s="3"/>
      <c r="M38" s="9" t="str">
        <f>IF(OR(D38="",G38="",J38=""),"",J38-G38*IFERROR(VLOOKUP(D38,Товары!$B$4:$E$53,4,FALSE),0))</f>
        <v/>
      </c>
      <c r="N38" s="3"/>
      <c r="O38" s="4" t="str">
        <f t="shared" si="1"/>
        <v/>
      </c>
    </row>
    <row r="39" spans="1:15">
      <c r="A39" s="25"/>
      <c r="B39" s="3"/>
      <c r="C39" s="3"/>
      <c r="D39" s="3"/>
      <c r="E39" s="3"/>
      <c r="F39" s="3"/>
      <c r="G39" s="3"/>
      <c r="H39" s="5"/>
      <c r="I39" s="26"/>
      <c r="J39" s="6" t="str">
        <f t="shared" si="0"/>
        <v/>
      </c>
      <c r="K39" s="3"/>
      <c r="L39" s="3"/>
      <c r="M39" s="9" t="str">
        <f>IF(OR(D39="",G39="",J39=""),"",J39-G39*IFERROR(VLOOKUP(D39,Товары!$B$4:$E$53,4,FALSE),0))</f>
        <v/>
      </c>
      <c r="N39" s="3"/>
      <c r="O39" s="4" t="str">
        <f t="shared" si="1"/>
        <v/>
      </c>
    </row>
    <row r="40" spans="1:15">
      <c r="A40" s="25"/>
      <c r="B40" s="3"/>
      <c r="C40" s="3"/>
      <c r="D40" s="3"/>
      <c r="E40" s="3"/>
      <c r="F40" s="3"/>
      <c r="G40" s="3"/>
      <c r="H40" s="5"/>
      <c r="I40" s="26"/>
      <c r="J40" s="6" t="str">
        <f t="shared" si="0"/>
        <v/>
      </c>
      <c r="K40" s="3"/>
      <c r="L40" s="3"/>
      <c r="M40" s="9" t="str">
        <f>IF(OR(D40="",G40="",J40=""),"",J40-G40*IFERROR(VLOOKUP(D40,Товары!$B$4:$E$53,4,FALSE),0))</f>
        <v/>
      </c>
      <c r="N40" s="3"/>
      <c r="O40" s="4" t="str">
        <f t="shared" si="1"/>
        <v/>
      </c>
    </row>
    <row r="41" spans="1:15">
      <c r="A41" s="25"/>
      <c r="B41" s="3"/>
      <c r="C41" s="3"/>
      <c r="D41" s="3"/>
      <c r="E41" s="3"/>
      <c r="F41" s="3"/>
      <c r="G41" s="3"/>
      <c r="H41" s="5"/>
      <c r="I41" s="26"/>
      <c r="J41" s="6" t="str">
        <f t="shared" si="0"/>
        <v/>
      </c>
      <c r="K41" s="3"/>
      <c r="L41" s="3"/>
      <c r="M41" s="9" t="str">
        <f>IF(OR(D41="",G41="",J41=""),"",J41-G41*IFERROR(VLOOKUP(D41,Товары!$B$4:$E$53,4,FALSE),0))</f>
        <v/>
      </c>
      <c r="N41" s="3"/>
      <c r="O41" s="4" t="str">
        <f t="shared" si="1"/>
        <v/>
      </c>
    </row>
    <row r="42" spans="1:15">
      <c r="A42" s="25"/>
      <c r="B42" s="3"/>
      <c r="C42" s="3"/>
      <c r="D42" s="3"/>
      <c r="E42" s="3"/>
      <c r="F42" s="3"/>
      <c r="G42" s="3"/>
      <c r="H42" s="5"/>
      <c r="I42" s="26"/>
      <c r="J42" s="6" t="str">
        <f t="shared" si="0"/>
        <v/>
      </c>
      <c r="K42" s="3"/>
      <c r="L42" s="3"/>
      <c r="M42" s="9" t="str">
        <f>IF(OR(D42="",G42="",J42=""),"",J42-G42*IFERROR(VLOOKUP(D42,Товары!$B$4:$E$53,4,FALSE),0))</f>
        <v/>
      </c>
      <c r="N42" s="3"/>
      <c r="O42" s="4" t="str">
        <f t="shared" si="1"/>
        <v/>
      </c>
    </row>
    <row r="43" spans="1:15">
      <c r="A43" s="25"/>
      <c r="B43" s="3"/>
      <c r="C43" s="3"/>
      <c r="D43" s="3"/>
      <c r="E43" s="3"/>
      <c r="F43" s="3"/>
      <c r="G43" s="3"/>
      <c r="H43" s="5"/>
      <c r="I43" s="26"/>
      <c r="J43" s="6" t="str">
        <f t="shared" si="0"/>
        <v/>
      </c>
      <c r="K43" s="3"/>
      <c r="L43" s="3"/>
      <c r="M43" s="9" t="str">
        <f>IF(OR(D43="",G43="",J43=""),"",J43-G43*IFERROR(VLOOKUP(D43,Товары!$B$4:$E$53,4,FALSE),0))</f>
        <v/>
      </c>
      <c r="N43" s="3"/>
      <c r="O43" s="4" t="str">
        <f t="shared" si="1"/>
        <v/>
      </c>
    </row>
    <row r="44" spans="1:15">
      <c r="A44" s="25"/>
      <c r="B44" s="3"/>
      <c r="C44" s="3"/>
      <c r="D44" s="3"/>
      <c r="E44" s="3"/>
      <c r="F44" s="3"/>
      <c r="G44" s="3"/>
      <c r="H44" s="5"/>
      <c r="I44" s="26"/>
      <c r="J44" s="6" t="str">
        <f t="shared" si="0"/>
        <v/>
      </c>
      <c r="K44" s="3"/>
      <c r="L44" s="3"/>
      <c r="M44" s="9" t="str">
        <f>IF(OR(D44="",G44="",J44=""),"",J44-G44*IFERROR(VLOOKUP(D44,Товары!$B$4:$E$53,4,FALSE),0))</f>
        <v/>
      </c>
      <c r="N44" s="3"/>
      <c r="O44" s="4" t="str">
        <f t="shared" si="1"/>
        <v/>
      </c>
    </row>
    <row r="45" spans="1:15">
      <c r="A45" s="25"/>
      <c r="B45" s="3"/>
      <c r="C45" s="3"/>
      <c r="D45" s="3"/>
      <c r="E45" s="3"/>
      <c r="F45" s="3"/>
      <c r="G45" s="3"/>
      <c r="H45" s="5"/>
      <c r="I45" s="26"/>
      <c r="J45" s="6" t="str">
        <f t="shared" si="0"/>
        <v/>
      </c>
      <c r="K45" s="3"/>
      <c r="L45" s="3"/>
      <c r="M45" s="9" t="str">
        <f>IF(OR(D45="",G45="",J45=""),"",J45-G45*IFERROR(VLOOKUP(D45,Товары!$B$4:$E$53,4,FALSE),0))</f>
        <v/>
      </c>
      <c r="N45" s="3"/>
      <c r="O45" s="4" t="str">
        <f t="shared" si="1"/>
        <v/>
      </c>
    </row>
    <row r="46" spans="1:15">
      <c r="A46" s="25"/>
      <c r="B46" s="3"/>
      <c r="C46" s="3"/>
      <c r="D46" s="3"/>
      <c r="E46" s="3"/>
      <c r="F46" s="3"/>
      <c r="G46" s="3"/>
      <c r="H46" s="5"/>
      <c r="I46" s="26"/>
      <c r="J46" s="6" t="str">
        <f t="shared" si="0"/>
        <v/>
      </c>
      <c r="K46" s="3"/>
      <c r="L46" s="3"/>
      <c r="M46" s="9" t="str">
        <f>IF(OR(D46="",G46="",J46=""),"",J46-G46*IFERROR(VLOOKUP(D46,Товары!$B$4:$E$53,4,FALSE),0))</f>
        <v/>
      </c>
      <c r="N46" s="3"/>
      <c r="O46" s="4" t="str">
        <f t="shared" si="1"/>
        <v/>
      </c>
    </row>
    <row r="47" spans="1:15">
      <c r="A47" s="25"/>
      <c r="B47" s="3"/>
      <c r="C47" s="3"/>
      <c r="D47" s="3"/>
      <c r="E47" s="3"/>
      <c r="F47" s="3"/>
      <c r="G47" s="3"/>
      <c r="H47" s="5"/>
      <c r="I47" s="26"/>
      <c r="J47" s="6" t="str">
        <f t="shared" si="0"/>
        <v/>
      </c>
      <c r="K47" s="3"/>
      <c r="L47" s="3"/>
      <c r="M47" s="9" t="str">
        <f>IF(OR(D47="",G47="",J47=""),"",J47-G47*IFERROR(VLOOKUP(D47,Товары!$B$4:$E$53,4,FALSE),0))</f>
        <v/>
      </c>
      <c r="N47" s="3"/>
      <c r="O47" s="4" t="str">
        <f t="shared" si="1"/>
        <v/>
      </c>
    </row>
    <row r="48" spans="1:15">
      <c r="A48" s="25"/>
      <c r="B48" s="3"/>
      <c r="C48" s="3"/>
      <c r="D48" s="3"/>
      <c r="E48" s="3"/>
      <c r="F48" s="3"/>
      <c r="G48" s="3"/>
      <c r="H48" s="5"/>
      <c r="I48" s="26"/>
      <c r="J48" s="6" t="str">
        <f t="shared" si="0"/>
        <v/>
      </c>
      <c r="K48" s="3"/>
      <c r="L48" s="3"/>
      <c r="M48" s="9" t="str">
        <f>IF(OR(D48="",G48="",J48=""),"",J48-G48*IFERROR(VLOOKUP(D48,Товары!$B$4:$E$53,4,FALSE),0))</f>
        <v/>
      </c>
      <c r="N48" s="3"/>
      <c r="O48" s="4" t="str">
        <f t="shared" si="1"/>
        <v/>
      </c>
    </row>
    <row r="49" spans="1:15">
      <c r="A49" s="25"/>
      <c r="B49" s="3"/>
      <c r="C49" s="3"/>
      <c r="D49" s="3"/>
      <c r="E49" s="3"/>
      <c r="F49" s="3"/>
      <c r="G49" s="3"/>
      <c r="H49" s="5"/>
      <c r="I49" s="26"/>
      <c r="J49" s="6" t="str">
        <f t="shared" si="0"/>
        <v/>
      </c>
      <c r="K49" s="3"/>
      <c r="L49" s="3"/>
      <c r="M49" s="9" t="str">
        <f>IF(OR(D49="",G49="",J49=""),"",J49-G49*IFERROR(VLOOKUP(D49,Товары!$B$4:$E$53,4,FALSE),0))</f>
        <v/>
      </c>
      <c r="N49" s="3"/>
      <c r="O49" s="4" t="str">
        <f t="shared" si="1"/>
        <v/>
      </c>
    </row>
    <row r="50" spans="1:15">
      <c r="A50" s="25"/>
      <c r="B50" s="3"/>
      <c r="C50" s="3"/>
      <c r="D50" s="3"/>
      <c r="E50" s="3"/>
      <c r="F50" s="3"/>
      <c r="G50" s="3"/>
      <c r="H50" s="5"/>
      <c r="I50" s="26"/>
      <c r="J50" s="6" t="str">
        <f t="shared" si="0"/>
        <v/>
      </c>
      <c r="K50" s="3"/>
      <c r="L50" s="3"/>
      <c r="M50" s="9" t="str">
        <f>IF(OR(D50="",G50="",J50=""),"",J50-G50*IFERROR(VLOOKUP(D50,Товары!$B$4:$E$53,4,FALSE),0))</f>
        <v/>
      </c>
      <c r="N50" s="3"/>
      <c r="O50" s="4" t="str">
        <f t="shared" si="1"/>
        <v/>
      </c>
    </row>
    <row r="51" spans="1:15">
      <c r="A51" s="25"/>
      <c r="B51" s="3"/>
      <c r="C51" s="3"/>
      <c r="D51" s="3"/>
      <c r="E51" s="3"/>
      <c r="F51" s="3"/>
      <c r="G51" s="3"/>
      <c r="H51" s="5"/>
      <c r="I51" s="26"/>
      <c r="J51" s="6" t="str">
        <f t="shared" si="0"/>
        <v/>
      </c>
      <c r="K51" s="3"/>
      <c r="L51" s="3"/>
      <c r="M51" s="9" t="str">
        <f>IF(OR(D51="",G51="",J51=""),"",J51-G51*IFERROR(VLOOKUP(D51,Товары!$B$4:$E$53,4,FALSE),0))</f>
        <v/>
      </c>
      <c r="N51" s="3"/>
      <c r="O51" s="4" t="str">
        <f t="shared" si="1"/>
        <v/>
      </c>
    </row>
    <row r="52" spans="1:15">
      <c r="A52" s="25"/>
      <c r="B52" s="3"/>
      <c r="C52" s="3"/>
      <c r="D52" s="3"/>
      <c r="E52" s="3"/>
      <c r="F52" s="3"/>
      <c r="G52" s="3"/>
      <c r="H52" s="5"/>
      <c r="I52" s="26"/>
      <c r="J52" s="6" t="str">
        <f t="shared" si="0"/>
        <v/>
      </c>
      <c r="K52" s="3"/>
      <c r="L52" s="3"/>
      <c r="M52" s="9" t="str">
        <f>IF(OR(D52="",G52="",J52=""),"",J52-G52*IFERROR(VLOOKUP(D52,Товары!$B$4:$E$53,4,FALSE),0))</f>
        <v/>
      </c>
      <c r="N52" s="3"/>
      <c r="O52" s="4" t="str">
        <f t="shared" si="1"/>
        <v/>
      </c>
    </row>
    <row r="53" spans="1:15">
      <c r="A53" s="25"/>
      <c r="B53" s="3"/>
      <c r="C53" s="3"/>
      <c r="D53" s="3"/>
      <c r="E53" s="3"/>
      <c r="F53" s="3"/>
      <c r="G53" s="3"/>
      <c r="H53" s="5"/>
      <c r="I53" s="26"/>
      <c r="J53" s="6" t="str">
        <f t="shared" si="0"/>
        <v/>
      </c>
      <c r="K53" s="3"/>
      <c r="L53" s="3"/>
      <c r="M53" s="9" t="str">
        <f>IF(OR(D53="",G53="",J53=""),"",J53-G53*IFERROR(VLOOKUP(D53,Товары!$B$4:$E$53,4,FALSE),0))</f>
        <v/>
      </c>
      <c r="N53" s="3"/>
      <c r="O53" s="4" t="str">
        <f t="shared" si="1"/>
        <v/>
      </c>
    </row>
    <row r="54" spans="1:15">
      <c r="A54" s="25"/>
      <c r="B54" s="3"/>
      <c r="C54" s="3"/>
      <c r="D54" s="3"/>
      <c r="E54" s="3"/>
      <c r="F54" s="3"/>
      <c r="G54" s="3"/>
      <c r="H54" s="5"/>
      <c r="I54" s="26"/>
      <c r="J54" s="6" t="str">
        <f t="shared" si="0"/>
        <v/>
      </c>
      <c r="K54" s="3"/>
      <c r="L54" s="3"/>
      <c r="M54" s="9" t="str">
        <f>IF(OR(D54="",G54="",J54=""),"",J54-G54*IFERROR(VLOOKUP(D54,Товары!$B$4:$E$53,4,FALSE),0))</f>
        <v/>
      </c>
      <c r="N54" s="3"/>
      <c r="O54" s="4" t="str">
        <f t="shared" si="1"/>
        <v/>
      </c>
    </row>
    <row r="55" spans="1:15">
      <c r="A55" s="25"/>
      <c r="B55" s="3"/>
      <c r="C55" s="3"/>
      <c r="D55" s="3"/>
      <c r="E55" s="3"/>
      <c r="F55" s="3"/>
      <c r="G55" s="3"/>
      <c r="H55" s="5"/>
      <c r="I55" s="26"/>
      <c r="J55" s="6" t="str">
        <f t="shared" si="0"/>
        <v/>
      </c>
      <c r="K55" s="3"/>
      <c r="L55" s="3"/>
      <c r="M55" s="9" t="str">
        <f>IF(OR(D55="",G55="",J55=""),"",J55-G55*IFERROR(VLOOKUP(D55,Товары!$B$4:$E$53,4,FALSE),0))</f>
        <v/>
      </c>
      <c r="N55" s="3"/>
      <c r="O55" s="4" t="str">
        <f t="shared" si="1"/>
        <v/>
      </c>
    </row>
    <row r="56" spans="1:15">
      <c r="A56" s="25"/>
      <c r="B56" s="3"/>
      <c r="C56" s="3"/>
      <c r="D56" s="3"/>
      <c r="E56" s="3"/>
      <c r="F56" s="3"/>
      <c r="G56" s="3"/>
      <c r="H56" s="5"/>
      <c r="I56" s="26"/>
      <c r="J56" s="6" t="str">
        <f t="shared" si="0"/>
        <v/>
      </c>
      <c r="K56" s="3"/>
      <c r="L56" s="3"/>
      <c r="M56" s="9" t="str">
        <f>IF(OR(D56="",G56="",J56=""),"",J56-G56*IFERROR(VLOOKUP(D56,Товары!$B$4:$E$53,4,FALSE),0))</f>
        <v/>
      </c>
      <c r="N56" s="3"/>
      <c r="O56" s="4" t="str">
        <f t="shared" si="1"/>
        <v/>
      </c>
    </row>
    <row r="57" spans="1:15">
      <c r="A57" s="25"/>
      <c r="B57" s="3"/>
      <c r="C57" s="3"/>
      <c r="D57" s="3"/>
      <c r="E57" s="3"/>
      <c r="F57" s="3"/>
      <c r="G57" s="3"/>
      <c r="H57" s="5"/>
      <c r="I57" s="26"/>
      <c r="J57" s="6" t="str">
        <f t="shared" si="0"/>
        <v/>
      </c>
      <c r="K57" s="3"/>
      <c r="L57" s="3"/>
      <c r="M57" s="9" t="str">
        <f>IF(OR(D57="",G57="",J57=""),"",J57-G57*IFERROR(VLOOKUP(D57,Товары!$B$4:$E$53,4,FALSE),0))</f>
        <v/>
      </c>
      <c r="N57" s="3"/>
      <c r="O57" s="4" t="str">
        <f t="shared" si="1"/>
        <v/>
      </c>
    </row>
    <row r="58" spans="1:15">
      <c r="A58" s="25"/>
      <c r="B58" s="3"/>
      <c r="C58" s="3"/>
      <c r="D58" s="3"/>
      <c r="E58" s="3"/>
      <c r="F58" s="3"/>
      <c r="G58" s="3"/>
      <c r="H58" s="5"/>
      <c r="I58" s="26"/>
      <c r="J58" s="6" t="str">
        <f t="shared" si="0"/>
        <v/>
      </c>
      <c r="K58" s="3"/>
      <c r="L58" s="3"/>
      <c r="M58" s="9" t="str">
        <f>IF(OR(D58="",G58="",J58=""),"",J58-G58*IFERROR(VLOOKUP(D58,Товары!$B$4:$E$53,4,FALSE),0))</f>
        <v/>
      </c>
      <c r="N58" s="3"/>
      <c r="O58" s="4" t="str">
        <f t="shared" si="1"/>
        <v/>
      </c>
    </row>
    <row r="59" spans="1:15">
      <c r="A59" s="25"/>
      <c r="B59" s="3"/>
      <c r="C59" s="3"/>
      <c r="D59" s="3"/>
      <c r="E59" s="3"/>
      <c r="F59" s="3"/>
      <c r="G59" s="3"/>
      <c r="H59" s="5"/>
      <c r="I59" s="26"/>
      <c r="J59" s="6" t="str">
        <f t="shared" si="0"/>
        <v/>
      </c>
      <c r="K59" s="3"/>
      <c r="L59" s="3"/>
      <c r="M59" s="9" t="str">
        <f>IF(OR(D59="",G59="",J59=""),"",J59-G59*IFERROR(VLOOKUP(D59,Товары!$B$4:$E$53,4,FALSE),0))</f>
        <v/>
      </c>
      <c r="N59" s="3"/>
      <c r="O59" s="4" t="str">
        <f t="shared" si="1"/>
        <v/>
      </c>
    </row>
    <row r="60" spans="1:15">
      <c r="A60" s="25"/>
      <c r="B60" s="3"/>
      <c r="C60" s="3"/>
      <c r="D60" s="3"/>
      <c r="E60" s="3"/>
      <c r="F60" s="3"/>
      <c r="G60" s="3"/>
      <c r="H60" s="5"/>
      <c r="I60" s="26"/>
      <c r="J60" s="6" t="str">
        <f t="shared" si="0"/>
        <v/>
      </c>
      <c r="K60" s="3"/>
      <c r="L60" s="3"/>
      <c r="M60" s="9" t="str">
        <f>IF(OR(D60="",G60="",J60=""),"",J60-G60*IFERROR(VLOOKUP(D60,Товары!$B$4:$E$53,4,FALSE),0))</f>
        <v/>
      </c>
      <c r="N60" s="3"/>
      <c r="O60" s="4" t="str">
        <f t="shared" si="1"/>
        <v/>
      </c>
    </row>
    <row r="61" spans="1:15">
      <c r="A61" s="25"/>
      <c r="B61" s="3"/>
      <c r="C61" s="3"/>
      <c r="D61" s="3"/>
      <c r="E61" s="3"/>
      <c r="F61" s="3"/>
      <c r="G61" s="3"/>
      <c r="H61" s="5"/>
      <c r="I61" s="26"/>
      <c r="J61" s="6" t="str">
        <f t="shared" si="0"/>
        <v/>
      </c>
      <c r="K61" s="3"/>
      <c r="L61" s="3"/>
      <c r="M61" s="9" t="str">
        <f>IF(OR(D61="",G61="",J61=""),"",J61-G61*IFERROR(VLOOKUP(D61,Товары!$B$4:$E$53,4,FALSE),0))</f>
        <v/>
      </c>
      <c r="N61" s="3"/>
      <c r="O61" s="4" t="str">
        <f t="shared" si="1"/>
        <v/>
      </c>
    </row>
    <row r="62" spans="1:15">
      <c r="A62" s="25"/>
      <c r="B62" s="3"/>
      <c r="C62" s="3"/>
      <c r="D62" s="3"/>
      <c r="E62" s="3"/>
      <c r="F62" s="3"/>
      <c r="G62" s="3"/>
      <c r="H62" s="5"/>
      <c r="I62" s="26"/>
      <c r="J62" s="6" t="str">
        <f t="shared" si="0"/>
        <v/>
      </c>
      <c r="K62" s="3"/>
      <c r="L62" s="3"/>
      <c r="M62" s="9" t="str">
        <f>IF(OR(D62="",G62="",J62=""),"",J62-G62*IFERROR(VLOOKUP(D62,Товары!$B$4:$E$53,4,FALSE),0))</f>
        <v/>
      </c>
      <c r="N62" s="3"/>
      <c r="O62" s="4" t="str">
        <f t="shared" si="1"/>
        <v/>
      </c>
    </row>
    <row r="63" spans="1:15">
      <c r="A63" s="25"/>
      <c r="B63" s="3"/>
      <c r="C63" s="3"/>
      <c r="D63" s="3"/>
      <c r="E63" s="3"/>
      <c r="F63" s="3"/>
      <c r="G63" s="3"/>
      <c r="H63" s="5"/>
      <c r="I63" s="26"/>
      <c r="J63" s="6" t="str">
        <f t="shared" si="0"/>
        <v/>
      </c>
      <c r="K63" s="3"/>
      <c r="L63" s="3"/>
      <c r="M63" s="9" t="str">
        <f>IF(OR(D63="",G63="",J63=""),"",J63-G63*IFERROR(VLOOKUP(D63,Товары!$B$4:$E$53,4,FALSE),0))</f>
        <v/>
      </c>
      <c r="N63" s="3"/>
      <c r="O63" s="4" t="str">
        <f t="shared" si="1"/>
        <v/>
      </c>
    </row>
    <row r="64" spans="1:15">
      <c r="A64" s="25"/>
      <c r="B64" s="3"/>
      <c r="C64" s="3"/>
      <c r="D64" s="3"/>
      <c r="E64" s="3"/>
      <c r="F64" s="3"/>
      <c r="G64" s="3"/>
      <c r="H64" s="5"/>
      <c r="I64" s="26"/>
      <c r="J64" s="6" t="str">
        <f t="shared" si="0"/>
        <v/>
      </c>
      <c r="K64" s="3"/>
      <c r="L64" s="3"/>
      <c r="M64" s="9" t="str">
        <f>IF(OR(D64="",G64="",J64=""),"",J64-G64*IFERROR(VLOOKUP(D64,Товары!$B$4:$E$53,4,FALSE),0))</f>
        <v/>
      </c>
      <c r="N64" s="3"/>
      <c r="O64" s="4" t="str">
        <f t="shared" si="1"/>
        <v/>
      </c>
    </row>
    <row r="65" spans="1:15">
      <c r="A65" s="25"/>
      <c r="B65" s="3"/>
      <c r="C65" s="3"/>
      <c r="D65" s="3"/>
      <c r="E65" s="3"/>
      <c r="F65" s="3"/>
      <c r="G65" s="3"/>
      <c r="H65" s="5"/>
      <c r="I65" s="26"/>
      <c r="J65" s="6" t="str">
        <f t="shared" si="0"/>
        <v/>
      </c>
      <c r="K65" s="3"/>
      <c r="L65" s="3"/>
      <c r="M65" s="9" t="str">
        <f>IF(OR(D65="",G65="",J65=""),"",J65-G65*IFERROR(VLOOKUP(D65,Товары!$B$4:$E$53,4,FALSE),0))</f>
        <v/>
      </c>
      <c r="N65" s="3"/>
      <c r="O65" s="4" t="str">
        <f t="shared" si="1"/>
        <v/>
      </c>
    </row>
    <row r="66" spans="1:15">
      <c r="A66" s="25"/>
      <c r="B66" s="3"/>
      <c r="C66" s="3"/>
      <c r="D66" s="3"/>
      <c r="E66" s="3"/>
      <c r="F66" s="3"/>
      <c r="G66" s="3"/>
      <c r="H66" s="5"/>
      <c r="I66" s="26"/>
      <c r="J66" s="6" t="str">
        <f t="shared" si="0"/>
        <v/>
      </c>
      <c r="K66" s="3"/>
      <c r="L66" s="3"/>
      <c r="M66" s="9" t="str">
        <f>IF(OR(D66="",G66="",J66=""),"",J66-G66*IFERROR(VLOOKUP(D66,Товары!$B$4:$E$53,4,FALSE),0))</f>
        <v/>
      </c>
      <c r="N66" s="3"/>
      <c r="O66" s="4" t="str">
        <f t="shared" si="1"/>
        <v/>
      </c>
    </row>
    <row r="67" spans="1:15">
      <c r="A67" s="25"/>
      <c r="B67" s="3"/>
      <c r="C67" s="3"/>
      <c r="D67" s="3"/>
      <c r="E67" s="3"/>
      <c r="F67" s="3"/>
      <c r="G67" s="3"/>
      <c r="H67" s="5"/>
      <c r="I67" s="26"/>
      <c r="J67" s="6" t="str">
        <f t="shared" si="0"/>
        <v/>
      </c>
      <c r="K67" s="3"/>
      <c r="L67" s="3"/>
      <c r="M67" s="9" t="str">
        <f>IF(OR(D67="",G67="",J67=""),"",J67-G67*IFERROR(VLOOKUP(D67,Товары!$B$4:$E$53,4,FALSE),0))</f>
        <v/>
      </c>
      <c r="N67" s="3"/>
      <c r="O67" s="4" t="str">
        <f t="shared" si="1"/>
        <v/>
      </c>
    </row>
    <row r="68" spans="1:15">
      <c r="A68" s="25"/>
      <c r="B68" s="3"/>
      <c r="C68" s="3"/>
      <c r="D68" s="3"/>
      <c r="E68" s="3"/>
      <c r="F68" s="3"/>
      <c r="G68" s="3"/>
      <c r="H68" s="5"/>
      <c r="I68" s="26"/>
      <c r="J68" s="6" t="str">
        <f t="shared" si="0"/>
        <v/>
      </c>
      <c r="K68" s="3"/>
      <c r="L68" s="3"/>
      <c r="M68" s="9" t="str">
        <f>IF(OR(D68="",G68="",J68=""),"",J68-G68*IFERROR(VLOOKUP(D68,Товары!$B$4:$E$53,4,FALSE),0))</f>
        <v/>
      </c>
      <c r="N68" s="3"/>
      <c r="O68" s="4" t="str">
        <f t="shared" si="1"/>
        <v/>
      </c>
    </row>
    <row r="69" spans="1:15">
      <c r="A69" s="25"/>
      <c r="B69" s="3"/>
      <c r="C69" s="3"/>
      <c r="D69" s="3"/>
      <c r="E69" s="3"/>
      <c r="F69" s="3"/>
      <c r="G69" s="3"/>
      <c r="H69" s="5"/>
      <c r="I69" s="26"/>
      <c r="J69" s="6" t="str">
        <f t="shared" ref="J69:J132" si="2">IF(OR(G69="",H69=""),"",G69*H69*(1-I69))</f>
        <v/>
      </c>
      <c r="K69" s="3"/>
      <c r="L69" s="3"/>
      <c r="M69" s="9" t="str">
        <f>IF(OR(D69="",G69="",J69=""),"",J69-G69*IFERROR(VLOOKUP(D69,Товары!$B$4:$E$53,4,FALSE),0))</f>
        <v/>
      </c>
      <c r="N69" s="3"/>
      <c r="O69" s="4" t="str">
        <f t="shared" ref="O69:O132" si="3">IF(A69="","",MONTH(A69))</f>
        <v/>
      </c>
    </row>
    <row r="70" spans="1:15">
      <c r="A70" s="25"/>
      <c r="B70" s="3"/>
      <c r="C70" s="3"/>
      <c r="D70" s="3"/>
      <c r="E70" s="3"/>
      <c r="F70" s="3"/>
      <c r="G70" s="3"/>
      <c r="H70" s="5"/>
      <c r="I70" s="26"/>
      <c r="J70" s="6" t="str">
        <f t="shared" si="2"/>
        <v/>
      </c>
      <c r="K70" s="3"/>
      <c r="L70" s="3"/>
      <c r="M70" s="9" t="str">
        <f>IF(OR(D70="",G70="",J70=""),"",J70-G70*IFERROR(VLOOKUP(D70,Товары!$B$4:$E$53,4,FALSE),0))</f>
        <v/>
      </c>
      <c r="N70" s="3"/>
      <c r="O70" s="4" t="str">
        <f t="shared" si="3"/>
        <v/>
      </c>
    </row>
    <row r="71" spans="1:15">
      <c r="A71" s="25"/>
      <c r="B71" s="3"/>
      <c r="C71" s="3"/>
      <c r="D71" s="3"/>
      <c r="E71" s="3"/>
      <c r="F71" s="3"/>
      <c r="G71" s="3"/>
      <c r="H71" s="5"/>
      <c r="I71" s="26"/>
      <c r="J71" s="6" t="str">
        <f t="shared" si="2"/>
        <v/>
      </c>
      <c r="K71" s="3"/>
      <c r="L71" s="3"/>
      <c r="M71" s="9" t="str">
        <f>IF(OR(D71="",G71="",J71=""),"",J71-G71*IFERROR(VLOOKUP(D71,Товары!$B$4:$E$53,4,FALSE),0))</f>
        <v/>
      </c>
      <c r="N71" s="3"/>
      <c r="O71" s="4" t="str">
        <f t="shared" si="3"/>
        <v/>
      </c>
    </row>
    <row r="72" spans="1:15">
      <c r="A72" s="25"/>
      <c r="B72" s="3"/>
      <c r="C72" s="3"/>
      <c r="D72" s="3"/>
      <c r="E72" s="3"/>
      <c r="F72" s="3"/>
      <c r="G72" s="3"/>
      <c r="H72" s="5"/>
      <c r="I72" s="26"/>
      <c r="J72" s="6" t="str">
        <f t="shared" si="2"/>
        <v/>
      </c>
      <c r="K72" s="3"/>
      <c r="L72" s="3"/>
      <c r="M72" s="9" t="str">
        <f>IF(OR(D72="",G72="",J72=""),"",J72-G72*IFERROR(VLOOKUP(D72,Товары!$B$4:$E$53,4,FALSE),0))</f>
        <v/>
      </c>
      <c r="N72" s="3"/>
      <c r="O72" s="4" t="str">
        <f t="shared" si="3"/>
        <v/>
      </c>
    </row>
    <row r="73" spans="1:15">
      <c r="A73" s="25"/>
      <c r="B73" s="3"/>
      <c r="C73" s="3"/>
      <c r="D73" s="3"/>
      <c r="E73" s="3"/>
      <c r="F73" s="3"/>
      <c r="G73" s="3"/>
      <c r="H73" s="5"/>
      <c r="I73" s="26"/>
      <c r="J73" s="6" t="str">
        <f t="shared" si="2"/>
        <v/>
      </c>
      <c r="K73" s="3"/>
      <c r="L73" s="3"/>
      <c r="M73" s="9" t="str">
        <f>IF(OR(D73="",G73="",J73=""),"",J73-G73*IFERROR(VLOOKUP(D73,Товары!$B$4:$E$53,4,FALSE),0))</f>
        <v/>
      </c>
      <c r="N73" s="3"/>
      <c r="O73" s="4" t="str">
        <f t="shared" si="3"/>
        <v/>
      </c>
    </row>
    <row r="74" spans="1:15">
      <c r="A74" s="25"/>
      <c r="B74" s="3"/>
      <c r="C74" s="3"/>
      <c r="D74" s="3"/>
      <c r="E74" s="3"/>
      <c r="F74" s="3"/>
      <c r="G74" s="3"/>
      <c r="H74" s="5"/>
      <c r="I74" s="26"/>
      <c r="J74" s="6" t="str">
        <f t="shared" si="2"/>
        <v/>
      </c>
      <c r="K74" s="3"/>
      <c r="L74" s="3"/>
      <c r="M74" s="9" t="str">
        <f>IF(OR(D74="",G74="",J74=""),"",J74-G74*IFERROR(VLOOKUP(D74,Товары!$B$4:$E$53,4,FALSE),0))</f>
        <v/>
      </c>
      <c r="N74" s="3"/>
      <c r="O74" s="4" t="str">
        <f t="shared" si="3"/>
        <v/>
      </c>
    </row>
    <row r="75" spans="1:15">
      <c r="A75" s="25"/>
      <c r="B75" s="3"/>
      <c r="C75" s="3"/>
      <c r="D75" s="3"/>
      <c r="E75" s="3"/>
      <c r="F75" s="3"/>
      <c r="G75" s="3"/>
      <c r="H75" s="5"/>
      <c r="I75" s="26"/>
      <c r="J75" s="6" t="str">
        <f t="shared" si="2"/>
        <v/>
      </c>
      <c r="K75" s="3"/>
      <c r="L75" s="3"/>
      <c r="M75" s="9" t="str">
        <f>IF(OR(D75="",G75="",J75=""),"",J75-G75*IFERROR(VLOOKUP(D75,Товары!$B$4:$E$53,4,FALSE),0))</f>
        <v/>
      </c>
      <c r="N75" s="3"/>
      <c r="O75" s="4" t="str">
        <f t="shared" si="3"/>
        <v/>
      </c>
    </row>
    <row r="76" spans="1:15">
      <c r="A76" s="25"/>
      <c r="B76" s="3"/>
      <c r="C76" s="3"/>
      <c r="D76" s="3"/>
      <c r="E76" s="3"/>
      <c r="F76" s="3"/>
      <c r="G76" s="3"/>
      <c r="H76" s="5"/>
      <c r="I76" s="26"/>
      <c r="J76" s="6" t="str">
        <f t="shared" si="2"/>
        <v/>
      </c>
      <c r="K76" s="3"/>
      <c r="L76" s="3"/>
      <c r="M76" s="9" t="str">
        <f>IF(OR(D76="",G76="",J76=""),"",J76-G76*IFERROR(VLOOKUP(D76,Товары!$B$4:$E$53,4,FALSE),0))</f>
        <v/>
      </c>
      <c r="N76" s="3"/>
      <c r="O76" s="4" t="str">
        <f t="shared" si="3"/>
        <v/>
      </c>
    </row>
    <row r="77" spans="1:15">
      <c r="A77" s="25"/>
      <c r="B77" s="3"/>
      <c r="C77" s="3"/>
      <c r="D77" s="3"/>
      <c r="E77" s="3"/>
      <c r="F77" s="3"/>
      <c r="G77" s="3"/>
      <c r="H77" s="5"/>
      <c r="I77" s="26"/>
      <c r="J77" s="6" t="str">
        <f t="shared" si="2"/>
        <v/>
      </c>
      <c r="K77" s="3"/>
      <c r="L77" s="3"/>
      <c r="M77" s="9" t="str">
        <f>IF(OR(D77="",G77="",J77=""),"",J77-G77*IFERROR(VLOOKUP(D77,Товары!$B$4:$E$53,4,FALSE),0))</f>
        <v/>
      </c>
      <c r="N77" s="3"/>
      <c r="O77" s="4" t="str">
        <f t="shared" si="3"/>
        <v/>
      </c>
    </row>
    <row r="78" spans="1:15">
      <c r="A78" s="25"/>
      <c r="B78" s="3"/>
      <c r="C78" s="3"/>
      <c r="D78" s="3"/>
      <c r="E78" s="3"/>
      <c r="F78" s="3"/>
      <c r="G78" s="3"/>
      <c r="H78" s="5"/>
      <c r="I78" s="26"/>
      <c r="J78" s="6" t="str">
        <f t="shared" si="2"/>
        <v/>
      </c>
      <c r="K78" s="3"/>
      <c r="L78" s="3"/>
      <c r="M78" s="9" t="str">
        <f>IF(OR(D78="",G78="",J78=""),"",J78-G78*IFERROR(VLOOKUP(D78,Товары!$B$4:$E$53,4,FALSE),0))</f>
        <v/>
      </c>
      <c r="N78" s="3"/>
      <c r="O78" s="4" t="str">
        <f t="shared" si="3"/>
        <v/>
      </c>
    </row>
    <row r="79" spans="1:15">
      <c r="A79" s="25"/>
      <c r="B79" s="3"/>
      <c r="C79" s="3"/>
      <c r="D79" s="3"/>
      <c r="E79" s="3"/>
      <c r="F79" s="3"/>
      <c r="G79" s="3"/>
      <c r="H79" s="5"/>
      <c r="I79" s="26"/>
      <c r="J79" s="6" t="str">
        <f t="shared" si="2"/>
        <v/>
      </c>
      <c r="K79" s="3"/>
      <c r="L79" s="3"/>
      <c r="M79" s="9" t="str">
        <f>IF(OR(D79="",G79="",J79=""),"",J79-G79*IFERROR(VLOOKUP(D79,Товары!$B$4:$E$53,4,FALSE),0))</f>
        <v/>
      </c>
      <c r="N79" s="3"/>
      <c r="O79" s="4" t="str">
        <f t="shared" si="3"/>
        <v/>
      </c>
    </row>
    <row r="80" spans="1:15">
      <c r="A80" s="25"/>
      <c r="B80" s="3"/>
      <c r="C80" s="3"/>
      <c r="D80" s="3"/>
      <c r="E80" s="3"/>
      <c r="F80" s="3"/>
      <c r="G80" s="3"/>
      <c r="H80" s="5"/>
      <c r="I80" s="26"/>
      <c r="J80" s="6" t="str">
        <f t="shared" si="2"/>
        <v/>
      </c>
      <c r="K80" s="3"/>
      <c r="L80" s="3"/>
      <c r="M80" s="9" t="str">
        <f>IF(OR(D80="",G80="",J80=""),"",J80-G80*IFERROR(VLOOKUP(D80,Товары!$B$4:$E$53,4,FALSE),0))</f>
        <v/>
      </c>
      <c r="N80" s="3"/>
      <c r="O80" s="4" t="str">
        <f t="shared" si="3"/>
        <v/>
      </c>
    </row>
    <row r="81" spans="1:15">
      <c r="A81" s="25"/>
      <c r="B81" s="3"/>
      <c r="C81" s="3"/>
      <c r="D81" s="3"/>
      <c r="E81" s="3"/>
      <c r="F81" s="3"/>
      <c r="G81" s="3"/>
      <c r="H81" s="5"/>
      <c r="I81" s="26"/>
      <c r="J81" s="6" t="str">
        <f t="shared" si="2"/>
        <v/>
      </c>
      <c r="K81" s="3"/>
      <c r="L81" s="3"/>
      <c r="M81" s="9" t="str">
        <f>IF(OR(D81="",G81="",J81=""),"",J81-G81*IFERROR(VLOOKUP(D81,Товары!$B$4:$E$53,4,FALSE),0))</f>
        <v/>
      </c>
      <c r="N81" s="3"/>
      <c r="O81" s="4" t="str">
        <f t="shared" si="3"/>
        <v/>
      </c>
    </row>
    <row r="82" spans="1:15">
      <c r="A82" s="25"/>
      <c r="B82" s="3"/>
      <c r="C82" s="3"/>
      <c r="D82" s="3"/>
      <c r="E82" s="3"/>
      <c r="F82" s="3"/>
      <c r="G82" s="3"/>
      <c r="H82" s="5"/>
      <c r="I82" s="26"/>
      <c r="J82" s="6" t="str">
        <f t="shared" si="2"/>
        <v/>
      </c>
      <c r="K82" s="3"/>
      <c r="L82" s="3"/>
      <c r="M82" s="9" t="str">
        <f>IF(OR(D82="",G82="",J82=""),"",J82-G82*IFERROR(VLOOKUP(D82,Товары!$B$4:$E$53,4,FALSE),0))</f>
        <v/>
      </c>
      <c r="N82" s="3"/>
      <c r="O82" s="4" t="str">
        <f t="shared" si="3"/>
        <v/>
      </c>
    </row>
    <row r="83" spans="1:15">
      <c r="A83" s="25"/>
      <c r="B83" s="3"/>
      <c r="C83" s="3"/>
      <c r="D83" s="3"/>
      <c r="E83" s="3"/>
      <c r="F83" s="3"/>
      <c r="G83" s="3"/>
      <c r="H83" s="5"/>
      <c r="I83" s="26"/>
      <c r="J83" s="6" t="str">
        <f t="shared" si="2"/>
        <v/>
      </c>
      <c r="K83" s="3"/>
      <c r="L83" s="3"/>
      <c r="M83" s="9" t="str">
        <f>IF(OR(D83="",G83="",J83=""),"",J83-G83*IFERROR(VLOOKUP(D83,Товары!$B$4:$E$53,4,FALSE),0))</f>
        <v/>
      </c>
      <c r="N83" s="3"/>
      <c r="O83" s="4" t="str">
        <f t="shared" si="3"/>
        <v/>
      </c>
    </row>
    <row r="84" spans="1:15">
      <c r="A84" s="25"/>
      <c r="B84" s="3"/>
      <c r="C84" s="3"/>
      <c r="D84" s="3"/>
      <c r="E84" s="3"/>
      <c r="F84" s="3"/>
      <c r="G84" s="3"/>
      <c r="H84" s="5"/>
      <c r="I84" s="26"/>
      <c r="J84" s="6" t="str">
        <f t="shared" si="2"/>
        <v/>
      </c>
      <c r="K84" s="3"/>
      <c r="L84" s="3"/>
      <c r="M84" s="9" t="str">
        <f>IF(OR(D84="",G84="",J84=""),"",J84-G84*IFERROR(VLOOKUP(D84,Товары!$B$4:$E$53,4,FALSE),0))</f>
        <v/>
      </c>
      <c r="N84" s="3"/>
      <c r="O84" s="4" t="str">
        <f t="shared" si="3"/>
        <v/>
      </c>
    </row>
    <row r="85" spans="1:15">
      <c r="A85" s="25"/>
      <c r="B85" s="3"/>
      <c r="C85" s="3"/>
      <c r="D85" s="3"/>
      <c r="E85" s="3"/>
      <c r="F85" s="3"/>
      <c r="G85" s="3"/>
      <c r="H85" s="5"/>
      <c r="I85" s="26"/>
      <c r="J85" s="6" t="str">
        <f t="shared" si="2"/>
        <v/>
      </c>
      <c r="K85" s="3"/>
      <c r="L85" s="3"/>
      <c r="M85" s="9" t="str">
        <f>IF(OR(D85="",G85="",J85=""),"",J85-G85*IFERROR(VLOOKUP(D85,Товары!$B$4:$E$53,4,FALSE),0))</f>
        <v/>
      </c>
      <c r="N85" s="3"/>
      <c r="O85" s="4" t="str">
        <f t="shared" si="3"/>
        <v/>
      </c>
    </row>
    <row r="86" spans="1:15">
      <c r="A86" s="25"/>
      <c r="B86" s="3"/>
      <c r="C86" s="3"/>
      <c r="D86" s="3"/>
      <c r="E86" s="3"/>
      <c r="F86" s="3"/>
      <c r="G86" s="3"/>
      <c r="H86" s="5"/>
      <c r="I86" s="26"/>
      <c r="J86" s="6" t="str">
        <f t="shared" si="2"/>
        <v/>
      </c>
      <c r="K86" s="3"/>
      <c r="L86" s="3"/>
      <c r="M86" s="9" t="str">
        <f>IF(OR(D86="",G86="",J86=""),"",J86-G86*IFERROR(VLOOKUP(D86,Товары!$B$4:$E$53,4,FALSE),0))</f>
        <v/>
      </c>
      <c r="N86" s="3"/>
      <c r="O86" s="4" t="str">
        <f t="shared" si="3"/>
        <v/>
      </c>
    </row>
    <row r="87" spans="1:15">
      <c r="A87" s="25"/>
      <c r="B87" s="3"/>
      <c r="C87" s="3"/>
      <c r="D87" s="3"/>
      <c r="E87" s="3"/>
      <c r="F87" s="3"/>
      <c r="G87" s="3"/>
      <c r="H87" s="5"/>
      <c r="I87" s="26"/>
      <c r="J87" s="6" t="str">
        <f t="shared" si="2"/>
        <v/>
      </c>
      <c r="K87" s="3"/>
      <c r="L87" s="3"/>
      <c r="M87" s="9" t="str">
        <f>IF(OR(D87="",G87="",J87=""),"",J87-G87*IFERROR(VLOOKUP(D87,Товары!$B$4:$E$53,4,FALSE),0))</f>
        <v/>
      </c>
      <c r="N87" s="3"/>
      <c r="O87" s="4" t="str">
        <f t="shared" si="3"/>
        <v/>
      </c>
    </row>
    <row r="88" spans="1:15">
      <c r="A88" s="25"/>
      <c r="B88" s="3"/>
      <c r="C88" s="3"/>
      <c r="D88" s="3"/>
      <c r="E88" s="3"/>
      <c r="F88" s="3"/>
      <c r="G88" s="3"/>
      <c r="H88" s="5"/>
      <c r="I88" s="26"/>
      <c r="J88" s="6" t="str">
        <f t="shared" si="2"/>
        <v/>
      </c>
      <c r="K88" s="3"/>
      <c r="L88" s="3"/>
      <c r="M88" s="9" t="str">
        <f>IF(OR(D88="",G88="",J88=""),"",J88-G88*IFERROR(VLOOKUP(D88,Товары!$B$4:$E$53,4,FALSE),0))</f>
        <v/>
      </c>
      <c r="N88" s="3"/>
      <c r="O88" s="4" t="str">
        <f t="shared" si="3"/>
        <v/>
      </c>
    </row>
    <row r="89" spans="1:15">
      <c r="A89" s="25"/>
      <c r="B89" s="3"/>
      <c r="C89" s="3"/>
      <c r="D89" s="3"/>
      <c r="E89" s="3"/>
      <c r="F89" s="3"/>
      <c r="G89" s="3"/>
      <c r="H89" s="5"/>
      <c r="I89" s="26"/>
      <c r="J89" s="6" t="str">
        <f t="shared" si="2"/>
        <v/>
      </c>
      <c r="K89" s="3"/>
      <c r="L89" s="3"/>
      <c r="M89" s="9" t="str">
        <f>IF(OR(D89="",G89="",J89=""),"",J89-G89*IFERROR(VLOOKUP(D89,Товары!$B$4:$E$53,4,FALSE),0))</f>
        <v/>
      </c>
      <c r="N89" s="3"/>
      <c r="O89" s="4" t="str">
        <f t="shared" si="3"/>
        <v/>
      </c>
    </row>
    <row r="90" spans="1:15">
      <c r="A90" s="25"/>
      <c r="B90" s="3"/>
      <c r="C90" s="3"/>
      <c r="D90" s="3"/>
      <c r="E90" s="3"/>
      <c r="F90" s="3"/>
      <c r="G90" s="3"/>
      <c r="H90" s="5"/>
      <c r="I90" s="26"/>
      <c r="J90" s="6" t="str">
        <f t="shared" si="2"/>
        <v/>
      </c>
      <c r="K90" s="3"/>
      <c r="L90" s="3"/>
      <c r="M90" s="9" t="str">
        <f>IF(OR(D90="",G90="",J90=""),"",J90-G90*IFERROR(VLOOKUP(D90,Товары!$B$4:$E$53,4,FALSE),0))</f>
        <v/>
      </c>
      <c r="N90" s="3"/>
      <c r="O90" s="4" t="str">
        <f t="shared" si="3"/>
        <v/>
      </c>
    </row>
    <row r="91" spans="1:15">
      <c r="A91" s="25"/>
      <c r="B91" s="3"/>
      <c r="C91" s="3"/>
      <c r="D91" s="3"/>
      <c r="E91" s="3"/>
      <c r="F91" s="3"/>
      <c r="G91" s="3"/>
      <c r="H91" s="5"/>
      <c r="I91" s="26"/>
      <c r="J91" s="6" t="str">
        <f t="shared" si="2"/>
        <v/>
      </c>
      <c r="K91" s="3"/>
      <c r="L91" s="3"/>
      <c r="M91" s="9" t="str">
        <f>IF(OR(D91="",G91="",J91=""),"",J91-G91*IFERROR(VLOOKUP(D91,Товары!$B$4:$E$53,4,FALSE),0))</f>
        <v/>
      </c>
      <c r="N91" s="3"/>
      <c r="O91" s="4" t="str">
        <f t="shared" si="3"/>
        <v/>
      </c>
    </row>
    <row r="92" spans="1:15">
      <c r="A92" s="25"/>
      <c r="B92" s="3"/>
      <c r="C92" s="3"/>
      <c r="D92" s="3"/>
      <c r="E92" s="3"/>
      <c r="F92" s="3"/>
      <c r="G92" s="3"/>
      <c r="H92" s="5"/>
      <c r="I92" s="26"/>
      <c r="J92" s="6" t="str">
        <f t="shared" si="2"/>
        <v/>
      </c>
      <c r="K92" s="3"/>
      <c r="L92" s="3"/>
      <c r="M92" s="9" t="str">
        <f>IF(OR(D92="",G92="",J92=""),"",J92-G92*IFERROR(VLOOKUP(D92,Товары!$B$4:$E$53,4,FALSE),0))</f>
        <v/>
      </c>
      <c r="N92" s="3"/>
      <c r="O92" s="4" t="str">
        <f t="shared" si="3"/>
        <v/>
      </c>
    </row>
    <row r="93" spans="1:15">
      <c r="A93" s="25"/>
      <c r="B93" s="3"/>
      <c r="C93" s="3"/>
      <c r="D93" s="3"/>
      <c r="E93" s="3"/>
      <c r="F93" s="3"/>
      <c r="G93" s="3"/>
      <c r="H93" s="5"/>
      <c r="I93" s="26"/>
      <c r="J93" s="6" t="str">
        <f t="shared" si="2"/>
        <v/>
      </c>
      <c r="K93" s="3"/>
      <c r="L93" s="3"/>
      <c r="M93" s="9" t="str">
        <f>IF(OR(D93="",G93="",J93=""),"",J93-G93*IFERROR(VLOOKUP(D93,Товары!$B$4:$E$53,4,FALSE),0))</f>
        <v/>
      </c>
      <c r="N93" s="3"/>
      <c r="O93" s="4" t="str">
        <f t="shared" si="3"/>
        <v/>
      </c>
    </row>
    <row r="94" spans="1:15">
      <c r="A94" s="25"/>
      <c r="B94" s="3"/>
      <c r="C94" s="3"/>
      <c r="D94" s="3"/>
      <c r="E94" s="3"/>
      <c r="F94" s="3"/>
      <c r="G94" s="3"/>
      <c r="H94" s="5"/>
      <c r="I94" s="26"/>
      <c r="J94" s="6" t="str">
        <f t="shared" si="2"/>
        <v/>
      </c>
      <c r="K94" s="3"/>
      <c r="L94" s="3"/>
      <c r="M94" s="9" t="str">
        <f>IF(OR(D94="",G94="",J94=""),"",J94-G94*IFERROR(VLOOKUP(D94,Товары!$B$4:$E$53,4,FALSE),0))</f>
        <v/>
      </c>
      <c r="N94" s="3"/>
      <c r="O94" s="4" t="str">
        <f t="shared" si="3"/>
        <v/>
      </c>
    </row>
    <row r="95" spans="1:15">
      <c r="A95" s="25"/>
      <c r="B95" s="3"/>
      <c r="C95" s="3"/>
      <c r="D95" s="3"/>
      <c r="E95" s="3"/>
      <c r="F95" s="3"/>
      <c r="G95" s="3"/>
      <c r="H95" s="5"/>
      <c r="I95" s="26"/>
      <c r="J95" s="6" t="str">
        <f t="shared" si="2"/>
        <v/>
      </c>
      <c r="K95" s="3"/>
      <c r="L95" s="3"/>
      <c r="M95" s="9" t="str">
        <f>IF(OR(D95="",G95="",J95=""),"",J95-G95*IFERROR(VLOOKUP(D95,Товары!$B$4:$E$53,4,FALSE),0))</f>
        <v/>
      </c>
      <c r="N95" s="3"/>
      <c r="O95" s="4" t="str">
        <f t="shared" si="3"/>
        <v/>
      </c>
    </row>
    <row r="96" spans="1:15">
      <c r="A96" s="25"/>
      <c r="B96" s="3"/>
      <c r="C96" s="3"/>
      <c r="D96" s="3"/>
      <c r="E96" s="3"/>
      <c r="F96" s="3"/>
      <c r="G96" s="3"/>
      <c r="H96" s="5"/>
      <c r="I96" s="26"/>
      <c r="J96" s="6" t="str">
        <f t="shared" si="2"/>
        <v/>
      </c>
      <c r="K96" s="3"/>
      <c r="L96" s="3"/>
      <c r="M96" s="9" t="str">
        <f>IF(OR(D96="",G96="",J96=""),"",J96-G96*IFERROR(VLOOKUP(D96,Товары!$B$4:$E$53,4,FALSE),0))</f>
        <v/>
      </c>
      <c r="N96" s="3"/>
      <c r="O96" s="4" t="str">
        <f t="shared" si="3"/>
        <v/>
      </c>
    </row>
    <row r="97" spans="1:15">
      <c r="A97" s="25"/>
      <c r="B97" s="3"/>
      <c r="C97" s="3"/>
      <c r="D97" s="3"/>
      <c r="E97" s="3"/>
      <c r="F97" s="3"/>
      <c r="G97" s="3"/>
      <c r="H97" s="5"/>
      <c r="I97" s="26"/>
      <c r="J97" s="6" t="str">
        <f t="shared" si="2"/>
        <v/>
      </c>
      <c r="K97" s="3"/>
      <c r="L97" s="3"/>
      <c r="M97" s="9" t="str">
        <f>IF(OR(D97="",G97="",J97=""),"",J97-G97*IFERROR(VLOOKUP(D97,Товары!$B$4:$E$53,4,FALSE),0))</f>
        <v/>
      </c>
      <c r="N97" s="3"/>
      <c r="O97" s="4" t="str">
        <f t="shared" si="3"/>
        <v/>
      </c>
    </row>
    <row r="98" spans="1:15">
      <c r="A98" s="25"/>
      <c r="B98" s="3"/>
      <c r="C98" s="3"/>
      <c r="D98" s="3"/>
      <c r="E98" s="3"/>
      <c r="F98" s="3"/>
      <c r="G98" s="3"/>
      <c r="H98" s="5"/>
      <c r="I98" s="26"/>
      <c r="J98" s="6" t="str">
        <f t="shared" si="2"/>
        <v/>
      </c>
      <c r="K98" s="3"/>
      <c r="L98" s="3"/>
      <c r="M98" s="9" t="str">
        <f>IF(OR(D98="",G98="",J98=""),"",J98-G98*IFERROR(VLOOKUP(D98,Товары!$B$4:$E$53,4,FALSE),0))</f>
        <v/>
      </c>
      <c r="N98" s="3"/>
      <c r="O98" s="4" t="str">
        <f t="shared" si="3"/>
        <v/>
      </c>
    </row>
    <row r="99" spans="1:15">
      <c r="A99" s="25"/>
      <c r="B99" s="3"/>
      <c r="C99" s="3"/>
      <c r="D99" s="3"/>
      <c r="E99" s="3"/>
      <c r="F99" s="3"/>
      <c r="G99" s="3"/>
      <c r="H99" s="5"/>
      <c r="I99" s="26"/>
      <c r="J99" s="6" t="str">
        <f t="shared" si="2"/>
        <v/>
      </c>
      <c r="K99" s="3"/>
      <c r="L99" s="3"/>
      <c r="M99" s="9" t="str">
        <f>IF(OR(D99="",G99="",J99=""),"",J99-G99*IFERROR(VLOOKUP(D99,Товары!$B$4:$E$53,4,FALSE),0))</f>
        <v/>
      </c>
      <c r="N99" s="3"/>
      <c r="O99" s="4" t="str">
        <f t="shared" si="3"/>
        <v/>
      </c>
    </row>
    <row r="100" spans="1:15">
      <c r="A100" s="25"/>
      <c r="B100" s="3"/>
      <c r="C100" s="3"/>
      <c r="D100" s="3"/>
      <c r="E100" s="3"/>
      <c r="F100" s="3"/>
      <c r="G100" s="3"/>
      <c r="H100" s="5"/>
      <c r="I100" s="26"/>
      <c r="J100" s="6" t="str">
        <f t="shared" si="2"/>
        <v/>
      </c>
      <c r="K100" s="3"/>
      <c r="L100" s="3"/>
      <c r="M100" s="9" t="str">
        <f>IF(OR(D100="",G100="",J100=""),"",J100-G100*IFERROR(VLOOKUP(D100,Товары!$B$4:$E$53,4,FALSE),0))</f>
        <v/>
      </c>
      <c r="N100" s="3"/>
      <c r="O100" s="4" t="str">
        <f t="shared" si="3"/>
        <v/>
      </c>
    </row>
    <row r="101" spans="1:15">
      <c r="A101" s="25"/>
      <c r="B101" s="3"/>
      <c r="C101" s="3"/>
      <c r="D101" s="3"/>
      <c r="E101" s="3"/>
      <c r="F101" s="3"/>
      <c r="G101" s="3"/>
      <c r="H101" s="5"/>
      <c r="I101" s="26"/>
      <c r="J101" s="6" t="str">
        <f t="shared" si="2"/>
        <v/>
      </c>
      <c r="K101" s="3"/>
      <c r="L101" s="3"/>
      <c r="M101" s="9" t="str">
        <f>IF(OR(D101="",G101="",J101=""),"",J101-G101*IFERROR(VLOOKUP(D101,Товары!$B$4:$E$53,4,FALSE),0))</f>
        <v/>
      </c>
      <c r="N101" s="3"/>
      <c r="O101" s="4" t="str">
        <f t="shared" si="3"/>
        <v/>
      </c>
    </row>
    <row r="102" spans="1:15">
      <c r="A102" s="25"/>
      <c r="B102" s="3"/>
      <c r="C102" s="3"/>
      <c r="D102" s="3"/>
      <c r="E102" s="3"/>
      <c r="F102" s="3"/>
      <c r="G102" s="3"/>
      <c r="H102" s="5"/>
      <c r="I102" s="26"/>
      <c r="J102" s="6" t="str">
        <f t="shared" si="2"/>
        <v/>
      </c>
      <c r="K102" s="3"/>
      <c r="L102" s="3"/>
      <c r="M102" s="9" t="str">
        <f>IF(OR(D102="",G102="",J102=""),"",J102-G102*IFERROR(VLOOKUP(D102,Товары!$B$4:$E$53,4,FALSE),0))</f>
        <v/>
      </c>
      <c r="N102" s="3"/>
      <c r="O102" s="4" t="str">
        <f t="shared" si="3"/>
        <v/>
      </c>
    </row>
    <row r="103" spans="1:15">
      <c r="A103" s="25"/>
      <c r="B103" s="3"/>
      <c r="C103" s="3"/>
      <c r="D103" s="3"/>
      <c r="E103" s="3"/>
      <c r="F103" s="3"/>
      <c r="G103" s="3"/>
      <c r="H103" s="5"/>
      <c r="I103" s="26"/>
      <c r="J103" s="6" t="str">
        <f t="shared" si="2"/>
        <v/>
      </c>
      <c r="K103" s="3"/>
      <c r="L103" s="3"/>
      <c r="M103" s="9" t="str">
        <f>IF(OR(D103="",G103="",J103=""),"",J103-G103*IFERROR(VLOOKUP(D103,Товары!$B$4:$E$53,4,FALSE),0))</f>
        <v/>
      </c>
      <c r="N103" s="3"/>
      <c r="O103" s="4" t="str">
        <f t="shared" si="3"/>
        <v/>
      </c>
    </row>
    <row r="104" spans="1:15">
      <c r="A104" s="25"/>
      <c r="B104" s="3"/>
      <c r="C104" s="3"/>
      <c r="D104" s="3"/>
      <c r="E104" s="3"/>
      <c r="F104" s="3"/>
      <c r="G104" s="3"/>
      <c r="H104" s="5"/>
      <c r="I104" s="26"/>
      <c r="J104" s="6" t="str">
        <f t="shared" si="2"/>
        <v/>
      </c>
      <c r="K104" s="3"/>
      <c r="L104" s="3"/>
      <c r="M104" s="9" t="str">
        <f>IF(OR(D104="",G104="",J104=""),"",J104-G104*IFERROR(VLOOKUP(D104,Товары!$B$4:$E$53,4,FALSE),0))</f>
        <v/>
      </c>
      <c r="N104" s="3"/>
      <c r="O104" s="4" t="str">
        <f t="shared" si="3"/>
        <v/>
      </c>
    </row>
    <row r="105" spans="1:15">
      <c r="A105" s="25"/>
      <c r="B105" s="3"/>
      <c r="C105" s="3"/>
      <c r="D105" s="3"/>
      <c r="E105" s="3"/>
      <c r="F105" s="3"/>
      <c r="G105" s="3"/>
      <c r="H105" s="5"/>
      <c r="I105" s="26"/>
      <c r="J105" s="6" t="str">
        <f t="shared" si="2"/>
        <v/>
      </c>
      <c r="K105" s="3"/>
      <c r="L105" s="3"/>
      <c r="M105" s="9" t="str">
        <f>IF(OR(D105="",G105="",J105=""),"",J105-G105*IFERROR(VLOOKUP(D105,Товары!$B$4:$E$53,4,FALSE),0))</f>
        <v/>
      </c>
      <c r="N105" s="3"/>
      <c r="O105" s="4" t="str">
        <f t="shared" si="3"/>
        <v/>
      </c>
    </row>
    <row r="106" spans="1:15">
      <c r="A106" s="25"/>
      <c r="B106" s="3"/>
      <c r="C106" s="3"/>
      <c r="D106" s="3"/>
      <c r="E106" s="3"/>
      <c r="F106" s="3"/>
      <c r="G106" s="3"/>
      <c r="H106" s="5"/>
      <c r="I106" s="26"/>
      <c r="J106" s="6" t="str">
        <f t="shared" si="2"/>
        <v/>
      </c>
      <c r="K106" s="3"/>
      <c r="L106" s="3"/>
      <c r="M106" s="9" t="str">
        <f>IF(OR(D106="",G106="",J106=""),"",J106-G106*IFERROR(VLOOKUP(D106,Товары!$B$4:$E$53,4,FALSE),0))</f>
        <v/>
      </c>
      <c r="N106" s="3"/>
      <c r="O106" s="4" t="str">
        <f t="shared" si="3"/>
        <v/>
      </c>
    </row>
    <row r="107" spans="1:15">
      <c r="A107" s="25"/>
      <c r="B107" s="3"/>
      <c r="C107" s="3"/>
      <c r="D107" s="3"/>
      <c r="E107" s="3"/>
      <c r="F107" s="3"/>
      <c r="G107" s="3"/>
      <c r="H107" s="5"/>
      <c r="I107" s="26"/>
      <c r="J107" s="6" t="str">
        <f t="shared" si="2"/>
        <v/>
      </c>
      <c r="K107" s="3"/>
      <c r="L107" s="3"/>
      <c r="M107" s="9" t="str">
        <f>IF(OR(D107="",G107="",J107=""),"",J107-G107*IFERROR(VLOOKUP(D107,Товары!$B$4:$E$53,4,FALSE),0))</f>
        <v/>
      </c>
      <c r="N107" s="3"/>
      <c r="O107" s="4" t="str">
        <f t="shared" si="3"/>
        <v/>
      </c>
    </row>
    <row r="108" spans="1:15">
      <c r="A108" s="25"/>
      <c r="B108" s="3"/>
      <c r="C108" s="3"/>
      <c r="D108" s="3"/>
      <c r="E108" s="3"/>
      <c r="F108" s="3"/>
      <c r="G108" s="3"/>
      <c r="H108" s="5"/>
      <c r="I108" s="26"/>
      <c r="J108" s="6" t="str">
        <f t="shared" si="2"/>
        <v/>
      </c>
      <c r="K108" s="3"/>
      <c r="L108" s="3"/>
      <c r="M108" s="9" t="str">
        <f>IF(OR(D108="",G108="",J108=""),"",J108-G108*IFERROR(VLOOKUP(D108,Товары!$B$4:$E$53,4,FALSE),0))</f>
        <v/>
      </c>
      <c r="N108" s="3"/>
      <c r="O108" s="4" t="str">
        <f t="shared" si="3"/>
        <v/>
      </c>
    </row>
    <row r="109" spans="1:15">
      <c r="A109" s="25"/>
      <c r="B109" s="3"/>
      <c r="C109" s="3"/>
      <c r="D109" s="3"/>
      <c r="E109" s="3"/>
      <c r="F109" s="3"/>
      <c r="G109" s="3"/>
      <c r="H109" s="5"/>
      <c r="I109" s="26"/>
      <c r="J109" s="6" t="str">
        <f t="shared" si="2"/>
        <v/>
      </c>
      <c r="K109" s="3"/>
      <c r="L109" s="3"/>
      <c r="M109" s="9" t="str">
        <f>IF(OR(D109="",G109="",J109=""),"",J109-G109*IFERROR(VLOOKUP(D109,Товары!$B$4:$E$53,4,FALSE),0))</f>
        <v/>
      </c>
      <c r="N109" s="3"/>
      <c r="O109" s="4" t="str">
        <f t="shared" si="3"/>
        <v/>
      </c>
    </row>
    <row r="110" spans="1:15">
      <c r="A110" s="25"/>
      <c r="B110" s="3"/>
      <c r="C110" s="3"/>
      <c r="D110" s="3"/>
      <c r="E110" s="3"/>
      <c r="F110" s="3"/>
      <c r="G110" s="3"/>
      <c r="H110" s="5"/>
      <c r="I110" s="26"/>
      <c r="J110" s="6" t="str">
        <f t="shared" si="2"/>
        <v/>
      </c>
      <c r="K110" s="3"/>
      <c r="L110" s="3"/>
      <c r="M110" s="9" t="str">
        <f>IF(OR(D110="",G110="",J110=""),"",J110-G110*IFERROR(VLOOKUP(D110,Товары!$B$4:$E$53,4,FALSE),0))</f>
        <v/>
      </c>
      <c r="N110" s="3"/>
      <c r="O110" s="4" t="str">
        <f t="shared" si="3"/>
        <v/>
      </c>
    </row>
    <row r="111" spans="1:15">
      <c r="A111" s="25"/>
      <c r="B111" s="3"/>
      <c r="C111" s="3"/>
      <c r="D111" s="3"/>
      <c r="E111" s="3"/>
      <c r="F111" s="3"/>
      <c r="G111" s="3"/>
      <c r="H111" s="5"/>
      <c r="I111" s="26"/>
      <c r="J111" s="6" t="str">
        <f t="shared" si="2"/>
        <v/>
      </c>
      <c r="K111" s="3"/>
      <c r="L111" s="3"/>
      <c r="M111" s="9" t="str">
        <f>IF(OR(D111="",G111="",J111=""),"",J111-G111*IFERROR(VLOOKUP(D111,Товары!$B$4:$E$53,4,FALSE),0))</f>
        <v/>
      </c>
      <c r="N111" s="3"/>
      <c r="O111" s="4" t="str">
        <f t="shared" si="3"/>
        <v/>
      </c>
    </row>
    <row r="112" spans="1:15">
      <c r="A112" s="25"/>
      <c r="B112" s="3"/>
      <c r="C112" s="3"/>
      <c r="D112" s="3"/>
      <c r="E112" s="3"/>
      <c r="F112" s="3"/>
      <c r="G112" s="3"/>
      <c r="H112" s="5"/>
      <c r="I112" s="26"/>
      <c r="J112" s="6" t="str">
        <f t="shared" si="2"/>
        <v/>
      </c>
      <c r="K112" s="3"/>
      <c r="L112" s="3"/>
      <c r="M112" s="9" t="str">
        <f>IF(OR(D112="",G112="",J112=""),"",J112-G112*IFERROR(VLOOKUP(D112,Товары!$B$4:$E$53,4,FALSE),0))</f>
        <v/>
      </c>
      <c r="N112" s="3"/>
      <c r="O112" s="4" t="str">
        <f t="shared" si="3"/>
        <v/>
      </c>
    </row>
    <row r="113" spans="1:15">
      <c r="A113" s="25"/>
      <c r="B113" s="3"/>
      <c r="C113" s="3"/>
      <c r="D113" s="3"/>
      <c r="E113" s="3"/>
      <c r="F113" s="3"/>
      <c r="G113" s="3"/>
      <c r="H113" s="5"/>
      <c r="I113" s="26"/>
      <c r="J113" s="6" t="str">
        <f t="shared" si="2"/>
        <v/>
      </c>
      <c r="K113" s="3"/>
      <c r="L113" s="3"/>
      <c r="M113" s="9" t="str">
        <f>IF(OR(D113="",G113="",J113=""),"",J113-G113*IFERROR(VLOOKUP(D113,Товары!$B$4:$E$53,4,FALSE),0))</f>
        <v/>
      </c>
      <c r="N113" s="3"/>
      <c r="O113" s="4" t="str">
        <f t="shared" si="3"/>
        <v/>
      </c>
    </row>
    <row r="114" spans="1:15">
      <c r="A114" s="25"/>
      <c r="B114" s="3"/>
      <c r="C114" s="3"/>
      <c r="D114" s="3"/>
      <c r="E114" s="3"/>
      <c r="F114" s="3"/>
      <c r="G114" s="3"/>
      <c r="H114" s="5"/>
      <c r="I114" s="26"/>
      <c r="J114" s="6" t="str">
        <f t="shared" si="2"/>
        <v/>
      </c>
      <c r="K114" s="3"/>
      <c r="L114" s="3"/>
      <c r="M114" s="9" t="str">
        <f>IF(OR(D114="",G114="",J114=""),"",J114-G114*IFERROR(VLOOKUP(D114,Товары!$B$4:$E$53,4,FALSE),0))</f>
        <v/>
      </c>
      <c r="N114" s="3"/>
      <c r="O114" s="4" t="str">
        <f t="shared" si="3"/>
        <v/>
      </c>
    </row>
    <row r="115" spans="1:15">
      <c r="A115" s="25"/>
      <c r="B115" s="3"/>
      <c r="C115" s="3"/>
      <c r="D115" s="3"/>
      <c r="E115" s="3"/>
      <c r="F115" s="3"/>
      <c r="G115" s="3"/>
      <c r="H115" s="5"/>
      <c r="I115" s="26"/>
      <c r="J115" s="6" t="str">
        <f t="shared" si="2"/>
        <v/>
      </c>
      <c r="K115" s="3"/>
      <c r="L115" s="3"/>
      <c r="M115" s="9" t="str">
        <f>IF(OR(D115="",G115="",J115=""),"",J115-G115*IFERROR(VLOOKUP(D115,Товары!$B$4:$E$53,4,FALSE),0))</f>
        <v/>
      </c>
      <c r="N115" s="3"/>
      <c r="O115" s="4" t="str">
        <f t="shared" si="3"/>
        <v/>
      </c>
    </row>
    <row r="116" spans="1:15">
      <c r="A116" s="25"/>
      <c r="B116" s="3"/>
      <c r="C116" s="3"/>
      <c r="D116" s="3"/>
      <c r="E116" s="3"/>
      <c r="F116" s="3"/>
      <c r="G116" s="3"/>
      <c r="H116" s="5"/>
      <c r="I116" s="26"/>
      <c r="J116" s="6" t="str">
        <f t="shared" si="2"/>
        <v/>
      </c>
      <c r="K116" s="3"/>
      <c r="L116" s="3"/>
      <c r="M116" s="9" t="str">
        <f>IF(OR(D116="",G116="",J116=""),"",J116-G116*IFERROR(VLOOKUP(D116,Товары!$B$4:$E$53,4,FALSE),0))</f>
        <v/>
      </c>
      <c r="N116" s="3"/>
      <c r="O116" s="4" t="str">
        <f t="shared" si="3"/>
        <v/>
      </c>
    </row>
    <row r="117" spans="1:15">
      <c r="A117" s="25"/>
      <c r="B117" s="3"/>
      <c r="C117" s="3"/>
      <c r="D117" s="3"/>
      <c r="E117" s="3"/>
      <c r="F117" s="3"/>
      <c r="G117" s="3"/>
      <c r="H117" s="5"/>
      <c r="I117" s="26"/>
      <c r="J117" s="6" t="str">
        <f t="shared" si="2"/>
        <v/>
      </c>
      <c r="K117" s="3"/>
      <c r="L117" s="3"/>
      <c r="M117" s="9" t="str">
        <f>IF(OR(D117="",G117="",J117=""),"",J117-G117*IFERROR(VLOOKUP(D117,Товары!$B$4:$E$53,4,FALSE),0))</f>
        <v/>
      </c>
      <c r="N117" s="3"/>
      <c r="O117" s="4" t="str">
        <f t="shared" si="3"/>
        <v/>
      </c>
    </row>
    <row r="118" spans="1:15">
      <c r="A118" s="25"/>
      <c r="B118" s="3"/>
      <c r="C118" s="3"/>
      <c r="D118" s="3"/>
      <c r="E118" s="3"/>
      <c r="F118" s="3"/>
      <c r="G118" s="3"/>
      <c r="H118" s="5"/>
      <c r="I118" s="26"/>
      <c r="J118" s="6" t="str">
        <f t="shared" si="2"/>
        <v/>
      </c>
      <c r="K118" s="3"/>
      <c r="L118" s="3"/>
      <c r="M118" s="9" t="str">
        <f>IF(OR(D118="",G118="",J118=""),"",J118-G118*IFERROR(VLOOKUP(D118,Товары!$B$4:$E$53,4,FALSE),0))</f>
        <v/>
      </c>
      <c r="N118" s="3"/>
      <c r="O118" s="4" t="str">
        <f t="shared" si="3"/>
        <v/>
      </c>
    </row>
    <row r="119" spans="1:15">
      <c r="A119" s="25"/>
      <c r="B119" s="3"/>
      <c r="C119" s="3"/>
      <c r="D119" s="3"/>
      <c r="E119" s="3"/>
      <c r="F119" s="3"/>
      <c r="G119" s="3"/>
      <c r="H119" s="5"/>
      <c r="I119" s="26"/>
      <c r="J119" s="6" t="str">
        <f t="shared" si="2"/>
        <v/>
      </c>
      <c r="K119" s="3"/>
      <c r="L119" s="3"/>
      <c r="M119" s="9" t="str">
        <f>IF(OR(D119="",G119="",J119=""),"",J119-G119*IFERROR(VLOOKUP(D119,Товары!$B$4:$E$53,4,FALSE),0))</f>
        <v/>
      </c>
      <c r="N119" s="3"/>
      <c r="O119" s="4" t="str">
        <f t="shared" si="3"/>
        <v/>
      </c>
    </row>
    <row r="120" spans="1:15">
      <c r="A120" s="25"/>
      <c r="B120" s="3"/>
      <c r="C120" s="3"/>
      <c r="D120" s="3"/>
      <c r="E120" s="3"/>
      <c r="F120" s="3"/>
      <c r="G120" s="3"/>
      <c r="H120" s="5"/>
      <c r="I120" s="26"/>
      <c r="J120" s="6" t="str">
        <f t="shared" si="2"/>
        <v/>
      </c>
      <c r="K120" s="3"/>
      <c r="L120" s="3"/>
      <c r="M120" s="9" t="str">
        <f>IF(OR(D120="",G120="",J120=""),"",J120-G120*IFERROR(VLOOKUP(D120,Товары!$B$4:$E$53,4,FALSE),0))</f>
        <v/>
      </c>
      <c r="N120" s="3"/>
      <c r="O120" s="4" t="str">
        <f t="shared" si="3"/>
        <v/>
      </c>
    </row>
    <row r="121" spans="1:15">
      <c r="A121" s="25"/>
      <c r="B121" s="3"/>
      <c r="C121" s="3"/>
      <c r="D121" s="3"/>
      <c r="E121" s="3"/>
      <c r="F121" s="3"/>
      <c r="G121" s="3"/>
      <c r="H121" s="5"/>
      <c r="I121" s="26"/>
      <c r="J121" s="6" t="str">
        <f t="shared" si="2"/>
        <v/>
      </c>
      <c r="K121" s="3"/>
      <c r="L121" s="3"/>
      <c r="M121" s="9" t="str">
        <f>IF(OR(D121="",G121="",J121=""),"",J121-G121*IFERROR(VLOOKUP(D121,Товары!$B$4:$E$53,4,FALSE),0))</f>
        <v/>
      </c>
      <c r="N121" s="3"/>
      <c r="O121" s="4" t="str">
        <f t="shared" si="3"/>
        <v/>
      </c>
    </row>
    <row r="122" spans="1:15">
      <c r="A122" s="25"/>
      <c r="B122" s="3"/>
      <c r="C122" s="3"/>
      <c r="D122" s="3"/>
      <c r="E122" s="3"/>
      <c r="F122" s="3"/>
      <c r="G122" s="3"/>
      <c r="H122" s="5"/>
      <c r="I122" s="26"/>
      <c r="J122" s="6" t="str">
        <f t="shared" si="2"/>
        <v/>
      </c>
      <c r="K122" s="3"/>
      <c r="L122" s="3"/>
      <c r="M122" s="9" t="str">
        <f>IF(OR(D122="",G122="",J122=""),"",J122-G122*IFERROR(VLOOKUP(D122,Товары!$B$4:$E$53,4,FALSE),0))</f>
        <v/>
      </c>
      <c r="N122" s="3"/>
      <c r="O122" s="4" t="str">
        <f t="shared" si="3"/>
        <v/>
      </c>
    </row>
    <row r="123" spans="1:15">
      <c r="A123" s="25"/>
      <c r="B123" s="3"/>
      <c r="C123" s="3"/>
      <c r="D123" s="3"/>
      <c r="E123" s="3"/>
      <c r="F123" s="3"/>
      <c r="G123" s="3"/>
      <c r="H123" s="5"/>
      <c r="I123" s="26"/>
      <c r="J123" s="6" t="str">
        <f t="shared" si="2"/>
        <v/>
      </c>
      <c r="K123" s="3"/>
      <c r="L123" s="3"/>
      <c r="M123" s="9" t="str">
        <f>IF(OR(D123="",G123="",J123=""),"",J123-G123*IFERROR(VLOOKUP(D123,Товары!$B$4:$E$53,4,FALSE),0))</f>
        <v/>
      </c>
      <c r="N123" s="3"/>
      <c r="O123" s="4" t="str">
        <f t="shared" si="3"/>
        <v/>
      </c>
    </row>
    <row r="124" spans="1:15">
      <c r="A124" s="25"/>
      <c r="B124" s="3"/>
      <c r="C124" s="3"/>
      <c r="D124" s="3"/>
      <c r="E124" s="3"/>
      <c r="F124" s="3"/>
      <c r="G124" s="3"/>
      <c r="H124" s="5"/>
      <c r="I124" s="26"/>
      <c r="J124" s="6" t="str">
        <f t="shared" si="2"/>
        <v/>
      </c>
      <c r="K124" s="3"/>
      <c r="L124" s="3"/>
      <c r="M124" s="9" t="str">
        <f>IF(OR(D124="",G124="",J124=""),"",J124-G124*IFERROR(VLOOKUP(D124,Товары!$B$4:$E$53,4,FALSE),0))</f>
        <v/>
      </c>
      <c r="N124" s="3"/>
      <c r="O124" s="4" t="str">
        <f t="shared" si="3"/>
        <v/>
      </c>
    </row>
    <row r="125" spans="1:15">
      <c r="A125" s="25"/>
      <c r="B125" s="3"/>
      <c r="C125" s="3"/>
      <c r="D125" s="3"/>
      <c r="E125" s="3"/>
      <c r="F125" s="3"/>
      <c r="G125" s="3"/>
      <c r="H125" s="5"/>
      <c r="I125" s="26"/>
      <c r="J125" s="6" t="str">
        <f t="shared" si="2"/>
        <v/>
      </c>
      <c r="K125" s="3"/>
      <c r="L125" s="3"/>
      <c r="M125" s="9" t="str">
        <f>IF(OR(D125="",G125="",J125=""),"",J125-G125*IFERROR(VLOOKUP(D125,Товары!$B$4:$E$53,4,FALSE),0))</f>
        <v/>
      </c>
      <c r="N125" s="3"/>
      <c r="O125" s="4" t="str">
        <f t="shared" si="3"/>
        <v/>
      </c>
    </row>
    <row r="126" spans="1:15">
      <c r="A126" s="25"/>
      <c r="B126" s="3"/>
      <c r="C126" s="3"/>
      <c r="D126" s="3"/>
      <c r="E126" s="3"/>
      <c r="F126" s="3"/>
      <c r="G126" s="3"/>
      <c r="H126" s="5"/>
      <c r="I126" s="26"/>
      <c r="J126" s="6" t="str">
        <f t="shared" si="2"/>
        <v/>
      </c>
      <c r="K126" s="3"/>
      <c r="L126" s="3"/>
      <c r="M126" s="9" t="str">
        <f>IF(OR(D126="",G126="",J126=""),"",J126-G126*IFERROR(VLOOKUP(D126,Товары!$B$4:$E$53,4,FALSE),0))</f>
        <v/>
      </c>
      <c r="N126" s="3"/>
      <c r="O126" s="4" t="str">
        <f t="shared" si="3"/>
        <v/>
      </c>
    </row>
    <row r="127" spans="1:15">
      <c r="A127" s="25"/>
      <c r="B127" s="3"/>
      <c r="C127" s="3"/>
      <c r="D127" s="3"/>
      <c r="E127" s="3"/>
      <c r="F127" s="3"/>
      <c r="G127" s="3"/>
      <c r="H127" s="5"/>
      <c r="I127" s="26"/>
      <c r="J127" s="6" t="str">
        <f t="shared" si="2"/>
        <v/>
      </c>
      <c r="K127" s="3"/>
      <c r="L127" s="3"/>
      <c r="M127" s="9" t="str">
        <f>IF(OR(D127="",G127="",J127=""),"",J127-G127*IFERROR(VLOOKUP(D127,Товары!$B$4:$E$53,4,FALSE),0))</f>
        <v/>
      </c>
      <c r="N127" s="3"/>
      <c r="O127" s="4" t="str">
        <f t="shared" si="3"/>
        <v/>
      </c>
    </row>
    <row r="128" spans="1:15">
      <c r="A128" s="25"/>
      <c r="B128" s="3"/>
      <c r="C128" s="3"/>
      <c r="D128" s="3"/>
      <c r="E128" s="3"/>
      <c r="F128" s="3"/>
      <c r="G128" s="3"/>
      <c r="H128" s="5"/>
      <c r="I128" s="26"/>
      <c r="J128" s="6" t="str">
        <f t="shared" si="2"/>
        <v/>
      </c>
      <c r="K128" s="3"/>
      <c r="L128" s="3"/>
      <c r="M128" s="9" t="str">
        <f>IF(OR(D128="",G128="",J128=""),"",J128-G128*IFERROR(VLOOKUP(D128,Товары!$B$4:$E$53,4,FALSE),0))</f>
        <v/>
      </c>
      <c r="N128" s="3"/>
      <c r="O128" s="4" t="str">
        <f t="shared" si="3"/>
        <v/>
      </c>
    </row>
    <row r="129" spans="1:15">
      <c r="A129" s="25"/>
      <c r="B129" s="3"/>
      <c r="C129" s="3"/>
      <c r="D129" s="3"/>
      <c r="E129" s="3"/>
      <c r="F129" s="3"/>
      <c r="G129" s="3"/>
      <c r="H129" s="5"/>
      <c r="I129" s="26"/>
      <c r="J129" s="6" t="str">
        <f t="shared" si="2"/>
        <v/>
      </c>
      <c r="K129" s="3"/>
      <c r="L129" s="3"/>
      <c r="M129" s="9" t="str">
        <f>IF(OR(D129="",G129="",J129=""),"",J129-G129*IFERROR(VLOOKUP(D129,Товары!$B$4:$E$53,4,FALSE),0))</f>
        <v/>
      </c>
      <c r="N129" s="3"/>
      <c r="O129" s="4" t="str">
        <f t="shared" si="3"/>
        <v/>
      </c>
    </row>
    <row r="130" spans="1:15">
      <c r="A130" s="25"/>
      <c r="B130" s="3"/>
      <c r="C130" s="3"/>
      <c r="D130" s="3"/>
      <c r="E130" s="3"/>
      <c r="F130" s="3"/>
      <c r="G130" s="3"/>
      <c r="H130" s="5"/>
      <c r="I130" s="26"/>
      <c r="J130" s="6" t="str">
        <f t="shared" si="2"/>
        <v/>
      </c>
      <c r="K130" s="3"/>
      <c r="L130" s="3"/>
      <c r="M130" s="9" t="str">
        <f>IF(OR(D130="",G130="",J130=""),"",J130-G130*IFERROR(VLOOKUP(D130,Товары!$B$4:$E$53,4,FALSE),0))</f>
        <v/>
      </c>
      <c r="N130" s="3"/>
      <c r="O130" s="4" t="str">
        <f t="shared" si="3"/>
        <v/>
      </c>
    </row>
    <row r="131" spans="1:15">
      <c r="A131" s="25"/>
      <c r="B131" s="3"/>
      <c r="C131" s="3"/>
      <c r="D131" s="3"/>
      <c r="E131" s="3"/>
      <c r="F131" s="3"/>
      <c r="G131" s="3"/>
      <c r="H131" s="5"/>
      <c r="I131" s="26"/>
      <c r="J131" s="6" t="str">
        <f t="shared" si="2"/>
        <v/>
      </c>
      <c r="K131" s="3"/>
      <c r="L131" s="3"/>
      <c r="M131" s="9" t="str">
        <f>IF(OR(D131="",G131="",J131=""),"",J131-G131*IFERROR(VLOOKUP(D131,Товары!$B$4:$E$53,4,FALSE),0))</f>
        <v/>
      </c>
      <c r="N131" s="3"/>
      <c r="O131" s="4" t="str">
        <f t="shared" si="3"/>
        <v/>
      </c>
    </row>
    <row r="132" spans="1:15">
      <c r="A132" s="25"/>
      <c r="B132" s="3"/>
      <c r="C132" s="3"/>
      <c r="D132" s="3"/>
      <c r="E132" s="3"/>
      <c r="F132" s="3"/>
      <c r="G132" s="3"/>
      <c r="H132" s="5"/>
      <c r="I132" s="26"/>
      <c r="J132" s="6" t="str">
        <f t="shared" si="2"/>
        <v/>
      </c>
      <c r="K132" s="3"/>
      <c r="L132" s="3"/>
      <c r="M132" s="9" t="str">
        <f>IF(OR(D132="",G132="",J132=""),"",J132-G132*IFERROR(VLOOKUP(D132,Товары!$B$4:$E$53,4,FALSE),0))</f>
        <v/>
      </c>
      <c r="N132" s="3"/>
      <c r="O132" s="4" t="str">
        <f t="shared" si="3"/>
        <v/>
      </c>
    </row>
    <row r="133" spans="1:15">
      <c r="A133" s="25"/>
      <c r="B133" s="3"/>
      <c r="C133" s="3"/>
      <c r="D133" s="3"/>
      <c r="E133" s="3"/>
      <c r="F133" s="3"/>
      <c r="G133" s="3"/>
      <c r="H133" s="5"/>
      <c r="I133" s="26"/>
      <c r="J133" s="6" t="str">
        <f t="shared" ref="J133:J196" si="4">IF(OR(G133="",H133=""),"",G133*H133*(1-I133))</f>
        <v/>
      </c>
      <c r="K133" s="3"/>
      <c r="L133" s="3"/>
      <c r="M133" s="9" t="str">
        <f>IF(OR(D133="",G133="",J133=""),"",J133-G133*IFERROR(VLOOKUP(D133,Товары!$B$4:$E$53,4,FALSE),0))</f>
        <v/>
      </c>
      <c r="N133" s="3"/>
      <c r="O133" s="4" t="str">
        <f t="shared" ref="O133:O196" si="5">IF(A133="","",MONTH(A133))</f>
        <v/>
      </c>
    </row>
    <row r="134" spans="1:15">
      <c r="A134" s="25"/>
      <c r="B134" s="3"/>
      <c r="C134" s="3"/>
      <c r="D134" s="3"/>
      <c r="E134" s="3"/>
      <c r="F134" s="3"/>
      <c r="G134" s="3"/>
      <c r="H134" s="5"/>
      <c r="I134" s="26"/>
      <c r="J134" s="6" t="str">
        <f t="shared" si="4"/>
        <v/>
      </c>
      <c r="K134" s="3"/>
      <c r="L134" s="3"/>
      <c r="M134" s="9" t="str">
        <f>IF(OR(D134="",G134="",J134=""),"",J134-G134*IFERROR(VLOOKUP(D134,Товары!$B$4:$E$53,4,FALSE),0))</f>
        <v/>
      </c>
      <c r="N134" s="3"/>
      <c r="O134" s="4" t="str">
        <f t="shared" si="5"/>
        <v/>
      </c>
    </row>
    <row r="135" spans="1:15">
      <c r="A135" s="25"/>
      <c r="B135" s="3"/>
      <c r="C135" s="3"/>
      <c r="D135" s="3"/>
      <c r="E135" s="3"/>
      <c r="F135" s="3"/>
      <c r="G135" s="3"/>
      <c r="H135" s="5"/>
      <c r="I135" s="26"/>
      <c r="J135" s="6" t="str">
        <f t="shared" si="4"/>
        <v/>
      </c>
      <c r="K135" s="3"/>
      <c r="L135" s="3"/>
      <c r="M135" s="9" t="str">
        <f>IF(OR(D135="",G135="",J135=""),"",J135-G135*IFERROR(VLOOKUP(D135,Товары!$B$4:$E$53,4,FALSE),0))</f>
        <v/>
      </c>
      <c r="N135" s="3"/>
      <c r="O135" s="4" t="str">
        <f t="shared" si="5"/>
        <v/>
      </c>
    </row>
    <row r="136" spans="1:15">
      <c r="A136" s="25"/>
      <c r="B136" s="3"/>
      <c r="C136" s="3"/>
      <c r="D136" s="3"/>
      <c r="E136" s="3"/>
      <c r="F136" s="3"/>
      <c r="G136" s="3"/>
      <c r="H136" s="5"/>
      <c r="I136" s="26"/>
      <c r="J136" s="6" t="str">
        <f t="shared" si="4"/>
        <v/>
      </c>
      <c r="K136" s="3"/>
      <c r="L136" s="3"/>
      <c r="M136" s="9" t="str">
        <f>IF(OR(D136="",G136="",J136=""),"",J136-G136*IFERROR(VLOOKUP(D136,Товары!$B$4:$E$53,4,FALSE),0))</f>
        <v/>
      </c>
      <c r="N136" s="3"/>
      <c r="O136" s="4" t="str">
        <f t="shared" si="5"/>
        <v/>
      </c>
    </row>
    <row r="137" spans="1:15">
      <c r="A137" s="25"/>
      <c r="B137" s="3"/>
      <c r="C137" s="3"/>
      <c r="D137" s="3"/>
      <c r="E137" s="3"/>
      <c r="F137" s="3"/>
      <c r="G137" s="3"/>
      <c r="H137" s="5"/>
      <c r="I137" s="26"/>
      <c r="J137" s="6" t="str">
        <f t="shared" si="4"/>
        <v/>
      </c>
      <c r="K137" s="3"/>
      <c r="L137" s="3"/>
      <c r="M137" s="9" t="str">
        <f>IF(OR(D137="",G137="",J137=""),"",J137-G137*IFERROR(VLOOKUP(D137,Товары!$B$4:$E$53,4,FALSE),0))</f>
        <v/>
      </c>
      <c r="N137" s="3"/>
      <c r="O137" s="4" t="str">
        <f t="shared" si="5"/>
        <v/>
      </c>
    </row>
    <row r="138" spans="1:15">
      <c r="A138" s="25"/>
      <c r="B138" s="3"/>
      <c r="C138" s="3"/>
      <c r="D138" s="3"/>
      <c r="E138" s="3"/>
      <c r="F138" s="3"/>
      <c r="G138" s="3"/>
      <c r="H138" s="5"/>
      <c r="I138" s="26"/>
      <c r="J138" s="6" t="str">
        <f t="shared" si="4"/>
        <v/>
      </c>
      <c r="K138" s="3"/>
      <c r="L138" s="3"/>
      <c r="M138" s="9" t="str">
        <f>IF(OR(D138="",G138="",J138=""),"",J138-G138*IFERROR(VLOOKUP(D138,Товары!$B$4:$E$53,4,FALSE),0))</f>
        <v/>
      </c>
      <c r="N138" s="3"/>
      <c r="O138" s="4" t="str">
        <f t="shared" si="5"/>
        <v/>
      </c>
    </row>
    <row r="139" spans="1:15">
      <c r="A139" s="25"/>
      <c r="B139" s="3"/>
      <c r="C139" s="3"/>
      <c r="D139" s="3"/>
      <c r="E139" s="3"/>
      <c r="F139" s="3"/>
      <c r="G139" s="3"/>
      <c r="H139" s="5"/>
      <c r="I139" s="26"/>
      <c r="J139" s="6" t="str">
        <f t="shared" si="4"/>
        <v/>
      </c>
      <c r="K139" s="3"/>
      <c r="L139" s="3"/>
      <c r="M139" s="9" t="str">
        <f>IF(OR(D139="",G139="",J139=""),"",J139-G139*IFERROR(VLOOKUP(D139,Товары!$B$4:$E$53,4,FALSE),0))</f>
        <v/>
      </c>
      <c r="N139" s="3"/>
      <c r="O139" s="4" t="str">
        <f t="shared" si="5"/>
        <v/>
      </c>
    </row>
    <row r="140" spans="1:15">
      <c r="A140" s="25"/>
      <c r="B140" s="3"/>
      <c r="C140" s="3"/>
      <c r="D140" s="3"/>
      <c r="E140" s="3"/>
      <c r="F140" s="3"/>
      <c r="G140" s="3"/>
      <c r="H140" s="5"/>
      <c r="I140" s="26"/>
      <c r="J140" s="6" t="str">
        <f t="shared" si="4"/>
        <v/>
      </c>
      <c r="K140" s="3"/>
      <c r="L140" s="3"/>
      <c r="M140" s="9" t="str">
        <f>IF(OR(D140="",G140="",J140=""),"",J140-G140*IFERROR(VLOOKUP(D140,Товары!$B$4:$E$53,4,FALSE),0))</f>
        <v/>
      </c>
      <c r="N140" s="3"/>
      <c r="O140" s="4" t="str">
        <f t="shared" si="5"/>
        <v/>
      </c>
    </row>
    <row r="141" spans="1:15">
      <c r="A141" s="25"/>
      <c r="B141" s="3"/>
      <c r="C141" s="3"/>
      <c r="D141" s="3"/>
      <c r="E141" s="3"/>
      <c r="F141" s="3"/>
      <c r="G141" s="3"/>
      <c r="H141" s="5"/>
      <c r="I141" s="26"/>
      <c r="J141" s="6" t="str">
        <f t="shared" si="4"/>
        <v/>
      </c>
      <c r="K141" s="3"/>
      <c r="L141" s="3"/>
      <c r="M141" s="9" t="str">
        <f>IF(OR(D141="",G141="",J141=""),"",J141-G141*IFERROR(VLOOKUP(D141,Товары!$B$4:$E$53,4,FALSE),0))</f>
        <v/>
      </c>
      <c r="N141" s="3"/>
      <c r="O141" s="4" t="str">
        <f t="shared" si="5"/>
        <v/>
      </c>
    </row>
    <row r="142" spans="1:15">
      <c r="A142" s="25"/>
      <c r="B142" s="3"/>
      <c r="C142" s="3"/>
      <c r="D142" s="3"/>
      <c r="E142" s="3"/>
      <c r="F142" s="3"/>
      <c r="G142" s="3"/>
      <c r="H142" s="5"/>
      <c r="I142" s="26"/>
      <c r="J142" s="6" t="str">
        <f t="shared" si="4"/>
        <v/>
      </c>
      <c r="K142" s="3"/>
      <c r="L142" s="3"/>
      <c r="M142" s="9" t="str">
        <f>IF(OR(D142="",G142="",J142=""),"",J142-G142*IFERROR(VLOOKUP(D142,Товары!$B$4:$E$53,4,FALSE),0))</f>
        <v/>
      </c>
      <c r="N142" s="3"/>
      <c r="O142" s="4" t="str">
        <f t="shared" si="5"/>
        <v/>
      </c>
    </row>
    <row r="143" spans="1:15">
      <c r="A143" s="25"/>
      <c r="B143" s="3"/>
      <c r="C143" s="3"/>
      <c r="D143" s="3"/>
      <c r="E143" s="3"/>
      <c r="F143" s="3"/>
      <c r="G143" s="3"/>
      <c r="H143" s="5"/>
      <c r="I143" s="26"/>
      <c r="J143" s="6" t="str">
        <f t="shared" si="4"/>
        <v/>
      </c>
      <c r="K143" s="3"/>
      <c r="L143" s="3"/>
      <c r="M143" s="9" t="str">
        <f>IF(OR(D143="",G143="",J143=""),"",J143-G143*IFERROR(VLOOKUP(D143,Товары!$B$4:$E$53,4,FALSE),0))</f>
        <v/>
      </c>
      <c r="N143" s="3"/>
      <c r="O143" s="4" t="str">
        <f t="shared" si="5"/>
        <v/>
      </c>
    </row>
    <row r="144" spans="1:15">
      <c r="A144" s="25"/>
      <c r="B144" s="3"/>
      <c r="C144" s="3"/>
      <c r="D144" s="3"/>
      <c r="E144" s="3"/>
      <c r="F144" s="3"/>
      <c r="G144" s="3"/>
      <c r="H144" s="5"/>
      <c r="I144" s="26"/>
      <c r="J144" s="6" t="str">
        <f t="shared" si="4"/>
        <v/>
      </c>
      <c r="K144" s="3"/>
      <c r="L144" s="3"/>
      <c r="M144" s="9" t="str">
        <f>IF(OR(D144="",G144="",J144=""),"",J144-G144*IFERROR(VLOOKUP(D144,Товары!$B$4:$E$53,4,FALSE),0))</f>
        <v/>
      </c>
      <c r="N144" s="3"/>
      <c r="O144" s="4" t="str">
        <f t="shared" si="5"/>
        <v/>
      </c>
    </row>
    <row r="145" spans="1:15">
      <c r="A145" s="25"/>
      <c r="B145" s="3"/>
      <c r="C145" s="3"/>
      <c r="D145" s="3"/>
      <c r="E145" s="3"/>
      <c r="F145" s="3"/>
      <c r="G145" s="3"/>
      <c r="H145" s="5"/>
      <c r="I145" s="26"/>
      <c r="J145" s="6" t="str">
        <f t="shared" si="4"/>
        <v/>
      </c>
      <c r="K145" s="3"/>
      <c r="L145" s="3"/>
      <c r="M145" s="9" t="str">
        <f>IF(OR(D145="",G145="",J145=""),"",J145-G145*IFERROR(VLOOKUP(D145,Товары!$B$4:$E$53,4,FALSE),0))</f>
        <v/>
      </c>
      <c r="N145" s="3"/>
      <c r="O145" s="4" t="str">
        <f t="shared" si="5"/>
        <v/>
      </c>
    </row>
    <row r="146" spans="1:15">
      <c r="A146" s="25"/>
      <c r="B146" s="3"/>
      <c r="C146" s="3"/>
      <c r="D146" s="3"/>
      <c r="E146" s="3"/>
      <c r="F146" s="3"/>
      <c r="G146" s="3"/>
      <c r="H146" s="5"/>
      <c r="I146" s="26"/>
      <c r="J146" s="6" t="str">
        <f t="shared" si="4"/>
        <v/>
      </c>
      <c r="K146" s="3"/>
      <c r="L146" s="3"/>
      <c r="M146" s="9" t="str">
        <f>IF(OR(D146="",G146="",J146=""),"",J146-G146*IFERROR(VLOOKUP(D146,Товары!$B$4:$E$53,4,FALSE),0))</f>
        <v/>
      </c>
      <c r="N146" s="3"/>
      <c r="O146" s="4" t="str">
        <f t="shared" si="5"/>
        <v/>
      </c>
    </row>
    <row r="147" spans="1:15">
      <c r="A147" s="25"/>
      <c r="B147" s="3"/>
      <c r="C147" s="3"/>
      <c r="D147" s="3"/>
      <c r="E147" s="3"/>
      <c r="F147" s="3"/>
      <c r="G147" s="3"/>
      <c r="H147" s="5"/>
      <c r="I147" s="26"/>
      <c r="J147" s="6" t="str">
        <f t="shared" si="4"/>
        <v/>
      </c>
      <c r="K147" s="3"/>
      <c r="L147" s="3"/>
      <c r="M147" s="9" t="str">
        <f>IF(OR(D147="",G147="",J147=""),"",J147-G147*IFERROR(VLOOKUP(D147,Товары!$B$4:$E$53,4,FALSE),0))</f>
        <v/>
      </c>
      <c r="N147" s="3"/>
      <c r="O147" s="4" t="str">
        <f t="shared" si="5"/>
        <v/>
      </c>
    </row>
    <row r="148" spans="1:15">
      <c r="A148" s="25"/>
      <c r="B148" s="3"/>
      <c r="C148" s="3"/>
      <c r="D148" s="3"/>
      <c r="E148" s="3"/>
      <c r="F148" s="3"/>
      <c r="G148" s="3"/>
      <c r="H148" s="5"/>
      <c r="I148" s="26"/>
      <c r="J148" s="6" t="str">
        <f t="shared" si="4"/>
        <v/>
      </c>
      <c r="K148" s="3"/>
      <c r="L148" s="3"/>
      <c r="M148" s="9" t="str">
        <f>IF(OR(D148="",G148="",J148=""),"",J148-G148*IFERROR(VLOOKUP(D148,Товары!$B$4:$E$53,4,FALSE),0))</f>
        <v/>
      </c>
      <c r="N148" s="3"/>
      <c r="O148" s="4" t="str">
        <f t="shared" si="5"/>
        <v/>
      </c>
    </row>
    <row r="149" spans="1:15">
      <c r="A149" s="25"/>
      <c r="B149" s="3"/>
      <c r="C149" s="3"/>
      <c r="D149" s="3"/>
      <c r="E149" s="3"/>
      <c r="F149" s="3"/>
      <c r="G149" s="3"/>
      <c r="H149" s="5"/>
      <c r="I149" s="26"/>
      <c r="J149" s="6" t="str">
        <f t="shared" si="4"/>
        <v/>
      </c>
      <c r="K149" s="3"/>
      <c r="L149" s="3"/>
      <c r="M149" s="9" t="str">
        <f>IF(OR(D149="",G149="",J149=""),"",J149-G149*IFERROR(VLOOKUP(D149,Товары!$B$4:$E$53,4,FALSE),0))</f>
        <v/>
      </c>
      <c r="N149" s="3"/>
      <c r="O149" s="4" t="str">
        <f t="shared" si="5"/>
        <v/>
      </c>
    </row>
    <row r="150" spans="1:15">
      <c r="A150" s="25"/>
      <c r="B150" s="3"/>
      <c r="C150" s="3"/>
      <c r="D150" s="3"/>
      <c r="E150" s="3"/>
      <c r="F150" s="3"/>
      <c r="G150" s="3"/>
      <c r="H150" s="5"/>
      <c r="I150" s="26"/>
      <c r="J150" s="6" t="str">
        <f t="shared" si="4"/>
        <v/>
      </c>
      <c r="K150" s="3"/>
      <c r="L150" s="3"/>
      <c r="M150" s="9" t="str">
        <f>IF(OR(D150="",G150="",J150=""),"",J150-G150*IFERROR(VLOOKUP(D150,Товары!$B$4:$E$53,4,FALSE),0))</f>
        <v/>
      </c>
      <c r="N150" s="3"/>
      <c r="O150" s="4" t="str">
        <f t="shared" si="5"/>
        <v/>
      </c>
    </row>
    <row r="151" spans="1:15">
      <c r="A151" s="25"/>
      <c r="B151" s="3"/>
      <c r="C151" s="3"/>
      <c r="D151" s="3"/>
      <c r="E151" s="3"/>
      <c r="F151" s="3"/>
      <c r="G151" s="3"/>
      <c r="H151" s="5"/>
      <c r="I151" s="26"/>
      <c r="J151" s="6" t="str">
        <f t="shared" si="4"/>
        <v/>
      </c>
      <c r="K151" s="3"/>
      <c r="L151" s="3"/>
      <c r="M151" s="9" t="str">
        <f>IF(OR(D151="",G151="",J151=""),"",J151-G151*IFERROR(VLOOKUP(D151,Товары!$B$4:$E$53,4,FALSE),0))</f>
        <v/>
      </c>
      <c r="N151" s="3"/>
      <c r="O151" s="4" t="str">
        <f t="shared" si="5"/>
        <v/>
      </c>
    </row>
    <row r="152" spans="1:15">
      <c r="A152" s="25"/>
      <c r="B152" s="3"/>
      <c r="C152" s="3"/>
      <c r="D152" s="3"/>
      <c r="E152" s="3"/>
      <c r="F152" s="3"/>
      <c r="G152" s="3"/>
      <c r="H152" s="5"/>
      <c r="I152" s="26"/>
      <c r="J152" s="6" t="str">
        <f t="shared" si="4"/>
        <v/>
      </c>
      <c r="K152" s="3"/>
      <c r="L152" s="3"/>
      <c r="M152" s="9" t="str">
        <f>IF(OR(D152="",G152="",J152=""),"",J152-G152*IFERROR(VLOOKUP(D152,Товары!$B$4:$E$53,4,FALSE),0))</f>
        <v/>
      </c>
      <c r="N152" s="3"/>
      <c r="O152" s="4" t="str">
        <f t="shared" si="5"/>
        <v/>
      </c>
    </row>
    <row r="153" spans="1:15">
      <c r="A153" s="25"/>
      <c r="B153" s="3"/>
      <c r="C153" s="3"/>
      <c r="D153" s="3"/>
      <c r="E153" s="3"/>
      <c r="F153" s="3"/>
      <c r="G153" s="3"/>
      <c r="H153" s="5"/>
      <c r="I153" s="26"/>
      <c r="J153" s="6" t="str">
        <f t="shared" si="4"/>
        <v/>
      </c>
      <c r="K153" s="3"/>
      <c r="L153" s="3"/>
      <c r="M153" s="9" t="str">
        <f>IF(OR(D153="",G153="",J153=""),"",J153-G153*IFERROR(VLOOKUP(D153,Товары!$B$4:$E$53,4,FALSE),0))</f>
        <v/>
      </c>
      <c r="N153" s="3"/>
      <c r="O153" s="4" t="str">
        <f t="shared" si="5"/>
        <v/>
      </c>
    </row>
    <row r="154" spans="1:15">
      <c r="A154" s="25"/>
      <c r="B154" s="3"/>
      <c r="C154" s="3"/>
      <c r="D154" s="3"/>
      <c r="E154" s="3"/>
      <c r="F154" s="3"/>
      <c r="G154" s="3"/>
      <c r="H154" s="5"/>
      <c r="I154" s="26"/>
      <c r="J154" s="6" t="str">
        <f t="shared" si="4"/>
        <v/>
      </c>
      <c r="K154" s="3"/>
      <c r="L154" s="3"/>
      <c r="M154" s="9" t="str">
        <f>IF(OR(D154="",G154="",J154=""),"",J154-G154*IFERROR(VLOOKUP(D154,Товары!$B$4:$E$53,4,FALSE),0))</f>
        <v/>
      </c>
      <c r="N154" s="3"/>
      <c r="O154" s="4" t="str">
        <f t="shared" si="5"/>
        <v/>
      </c>
    </row>
    <row r="155" spans="1:15">
      <c r="A155" s="25"/>
      <c r="B155" s="3"/>
      <c r="C155" s="3"/>
      <c r="D155" s="3"/>
      <c r="E155" s="3"/>
      <c r="F155" s="3"/>
      <c r="G155" s="3"/>
      <c r="H155" s="5"/>
      <c r="I155" s="26"/>
      <c r="J155" s="6" t="str">
        <f t="shared" si="4"/>
        <v/>
      </c>
      <c r="K155" s="3"/>
      <c r="L155" s="3"/>
      <c r="M155" s="9" t="str">
        <f>IF(OR(D155="",G155="",J155=""),"",J155-G155*IFERROR(VLOOKUP(D155,Товары!$B$4:$E$53,4,FALSE),0))</f>
        <v/>
      </c>
      <c r="N155" s="3"/>
      <c r="O155" s="4" t="str">
        <f t="shared" si="5"/>
        <v/>
      </c>
    </row>
    <row r="156" spans="1:15">
      <c r="A156" s="25"/>
      <c r="B156" s="3"/>
      <c r="C156" s="3"/>
      <c r="D156" s="3"/>
      <c r="E156" s="3"/>
      <c r="F156" s="3"/>
      <c r="G156" s="3"/>
      <c r="H156" s="5"/>
      <c r="I156" s="26"/>
      <c r="J156" s="6" t="str">
        <f t="shared" si="4"/>
        <v/>
      </c>
      <c r="K156" s="3"/>
      <c r="L156" s="3"/>
      <c r="M156" s="9" t="str">
        <f>IF(OR(D156="",G156="",J156=""),"",J156-G156*IFERROR(VLOOKUP(D156,Товары!$B$4:$E$53,4,FALSE),0))</f>
        <v/>
      </c>
      <c r="N156" s="3"/>
      <c r="O156" s="4" t="str">
        <f t="shared" si="5"/>
        <v/>
      </c>
    </row>
    <row r="157" spans="1:15">
      <c r="A157" s="25"/>
      <c r="B157" s="3"/>
      <c r="C157" s="3"/>
      <c r="D157" s="3"/>
      <c r="E157" s="3"/>
      <c r="F157" s="3"/>
      <c r="G157" s="3"/>
      <c r="H157" s="5"/>
      <c r="I157" s="26"/>
      <c r="J157" s="6" t="str">
        <f t="shared" si="4"/>
        <v/>
      </c>
      <c r="K157" s="3"/>
      <c r="L157" s="3"/>
      <c r="M157" s="9" t="str">
        <f>IF(OR(D157="",G157="",J157=""),"",J157-G157*IFERROR(VLOOKUP(D157,Товары!$B$4:$E$53,4,FALSE),0))</f>
        <v/>
      </c>
      <c r="N157" s="3"/>
      <c r="O157" s="4" t="str">
        <f t="shared" si="5"/>
        <v/>
      </c>
    </row>
    <row r="158" spans="1:15">
      <c r="A158" s="25"/>
      <c r="B158" s="3"/>
      <c r="C158" s="3"/>
      <c r="D158" s="3"/>
      <c r="E158" s="3"/>
      <c r="F158" s="3"/>
      <c r="G158" s="3"/>
      <c r="H158" s="5"/>
      <c r="I158" s="26"/>
      <c r="J158" s="6" t="str">
        <f t="shared" si="4"/>
        <v/>
      </c>
      <c r="K158" s="3"/>
      <c r="L158" s="3"/>
      <c r="M158" s="9" t="str">
        <f>IF(OR(D158="",G158="",J158=""),"",J158-G158*IFERROR(VLOOKUP(D158,Товары!$B$4:$E$53,4,FALSE),0))</f>
        <v/>
      </c>
      <c r="N158" s="3"/>
      <c r="O158" s="4" t="str">
        <f t="shared" si="5"/>
        <v/>
      </c>
    </row>
    <row r="159" spans="1:15">
      <c r="A159" s="25"/>
      <c r="B159" s="3"/>
      <c r="C159" s="3"/>
      <c r="D159" s="3"/>
      <c r="E159" s="3"/>
      <c r="F159" s="3"/>
      <c r="G159" s="3"/>
      <c r="H159" s="5"/>
      <c r="I159" s="26"/>
      <c r="J159" s="6" t="str">
        <f t="shared" si="4"/>
        <v/>
      </c>
      <c r="K159" s="3"/>
      <c r="L159" s="3"/>
      <c r="M159" s="9" t="str">
        <f>IF(OR(D159="",G159="",J159=""),"",J159-G159*IFERROR(VLOOKUP(D159,Товары!$B$4:$E$53,4,FALSE),0))</f>
        <v/>
      </c>
      <c r="N159" s="3"/>
      <c r="O159" s="4" t="str">
        <f t="shared" si="5"/>
        <v/>
      </c>
    </row>
    <row r="160" spans="1:15">
      <c r="A160" s="25"/>
      <c r="B160" s="3"/>
      <c r="C160" s="3"/>
      <c r="D160" s="3"/>
      <c r="E160" s="3"/>
      <c r="F160" s="3"/>
      <c r="G160" s="3"/>
      <c r="H160" s="5"/>
      <c r="I160" s="26"/>
      <c r="J160" s="6" t="str">
        <f t="shared" si="4"/>
        <v/>
      </c>
      <c r="K160" s="3"/>
      <c r="L160" s="3"/>
      <c r="M160" s="9" t="str">
        <f>IF(OR(D160="",G160="",J160=""),"",J160-G160*IFERROR(VLOOKUP(D160,Товары!$B$4:$E$53,4,FALSE),0))</f>
        <v/>
      </c>
      <c r="N160" s="3"/>
      <c r="O160" s="4" t="str">
        <f t="shared" si="5"/>
        <v/>
      </c>
    </row>
    <row r="161" spans="1:15">
      <c r="A161" s="25"/>
      <c r="B161" s="3"/>
      <c r="C161" s="3"/>
      <c r="D161" s="3"/>
      <c r="E161" s="3"/>
      <c r="F161" s="3"/>
      <c r="G161" s="3"/>
      <c r="H161" s="5"/>
      <c r="I161" s="26"/>
      <c r="J161" s="6" t="str">
        <f t="shared" si="4"/>
        <v/>
      </c>
      <c r="K161" s="3"/>
      <c r="L161" s="3"/>
      <c r="M161" s="9" t="str">
        <f>IF(OR(D161="",G161="",J161=""),"",J161-G161*IFERROR(VLOOKUP(D161,Товары!$B$4:$E$53,4,FALSE),0))</f>
        <v/>
      </c>
      <c r="N161" s="3"/>
      <c r="O161" s="4" t="str">
        <f t="shared" si="5"/>
        <v/>
      </c>
    </row>
    <row r="162" spans="1:15">
      <c r="A162" s="25"/>
      <c r="B162" s="3"/>
      <c r="C162" s="3"/>
      <c r="D162" s="3"/>
      <c r="E162" s="3"/>
      <c r="F162" s="3"/>
      <c r="G162" s="3"/>
      <c r="H162" s="5"/>
      <c r="I162" s="26"/>
      <c r="J162" s="6" t="str">
        <f t="shared" si="4"/>
        <v/>
      </c>
      <c r="K162" s="3"/>
      <c r="L162" s="3"/>
      <c r="M162" s="9" t="str">
        <f>IF(OR(D162="",G162="",J162=""),"",J162-G162*IFERROR(VLOOKUP(D162,Товары!$B$4:$E$53,4,FALSE),0))</f>
        <v/>
      </c>
      <c r="N162" s="3"/>
      <c r="O162" s="4" t="str">
        <f t="shared" si="5"/>
        <v/>
      </c>
    </row>
    <row r="163" spans="1:15">
      <c r="A163" s="25"/>
      <c r="B163" s="3"/>
      <c r="C163" s="3"/>
      <c r="D163" s="3"/>
      <c r="E163" s="3"/>
      <c r="F163" s="3"/>
      <c r="G163" s="3"/>
      <c r="H163" s="5"/>
      <c r="I163" s="26"/>
      <c r="J163" s="6" t="str">
        <f t="shared" si="4"/>
        <v/>
      </c>
      <c r="K163" s="3"/>
      <c r="L163" s="3"/>
      <c r="M163" s="9" t="str">
        <f>IF(OR(D163="",G163="",J163=""),"",J163-G163*IFERROR(VLOOKUP(D163,Товары!$B$4:$E$53,4,FALSE),0))</f>
        <v/>
      </c>
      <c r="N163" s="3"/>
      <c r="O163" s="4" t="str">
        <f t="shared" si="5"/>
        <v/>
      </c>
    </row>
    <row r="164" spans="1:15">
      <c r="A164" s="25"/>
      <c r="B164" s="3"/>
      <c r="C164" s="3"/>
      <c r="D164" s="3"/>
      <c r="E164" s="3"/>
      <c r="F164" s="3"/>
      <c r="G164" s="3"/>
      <c r="H164" s="5"/>
      <c r="I164" s="26"/>
      <c r="J164" s="6" t="str">
        <f t="shared" si="4"/>
        <v/>
      </c>
      <c r="K164" s="3"/>
      <c r="L164" s="3"/>
      <c r="M164" s="9" t="str">
        <f>IF(OR(D164="",G164="",J164=""),"",J164-G164*IFERROR(VLOOKUP(D164,Товары!$B$4:$E$53,4,FALSE),0))</f>
        <v/>
      </c>
      <c r="N164" s="3"/>
      <c r="O164" s="4" t="str">
        <f t="shared" si="5"/>
        <v/>
      </c>
    </row>
    <row r="165" spans="1:15">
      <c r="A165" s="25"/>
      <c r="B165" s="3"/>
      <c r="C165" s="3"/>
      <c r="D165" s="3"/>
      <c r="E165" s="3"/>
      <c r="F165" s="3"/>
      <c r="G165" s="3"/>
      <c r="H165" s="5"/>
      <c r="I165" s="26"/>
      <c r="J165" s="6" t="str">
        <f t="shared" si="4"/>
        <v/>
      </c>
      <c r="K165" s="3"/>
      <c r="L165" s="3"/>
      <c r="M165" s="9" t="str">
        <f>IF(OR(D165="",G165="",J165=""),"",J165-G165*IFERROR(VLOOKUP(D165,Товары!$B$4:$E$53,4,FALSE),0))</f>
        <v/>
      </c>
      <c r="N165" s="3"/>
      <c r="O165" s="4" t="str">
        <f t="shared" si="5"/>
        <v/>
      </c>
    </row>
    <row r="166" spans="1:15">
      <c r="A166" s="25"/>
      <c r="B166" s="3"/>
      <c r="C166" s="3"/>
      <c r="D166" s="3"/>
      <c r="E166" s="3"/>
      <c r="F166" s="3"/>
      <c r="G166" s="3"/>
      <c r="H166" s="5"/>
      <c r="I166" s="26"/>
      <c r="J166" s="6" t="str">
        <f t="shared" si="4"/>
        <v/>
      </c>
      <c r="K166" s="3"/>
      <c r="L166" s="3"/>
      <c r="M166" s="9" t="str">
        <f>IF(OR(D166="",G166="",J166=""),"",J166-G166*IFERROR(VLOOKUP(D166,Товары!$B$4:$E$53,4,FALSE),0))</f>
        <v/>
      </c>
      <c r="N166" s="3"/>
      <c r="O166" s="4" t="str">
        <f t="shared" si="5"/>
        <v/>
      </c>
    </row>
    <row r="167" spans="1:15">
      <c r="A167" s="25"/>
      <c r="B167" s="3"/>
      <c r="C167" s="3"/>
      <c r="D167" s="3"/>
      <c r="E167" s="3"/>
      <c r="F167" s="3"/>
      <c r="G167" s="3"/>
      <c r="H167" s="5"/>
      <c r="I167" s="26"/>
      <c r="J167" s="6" t="str">
        <f t="shared" si="4"/>
        <v/>
      </c>
      <c r="K167" s="3"/>
      <c r="L167" s="3"/>
      <c r="M167" s="9" t="str">
        <f>IF(OR(D167="",G167="",J167=""),"",J167-G167*IFERROR(VLOOKUP(D167,Товары!$B$4:$E$53,4,FALSE),0))</f>
        <v/>
      </c>
      <c r="N167" s="3"/>
      <c r="O167" s="4" t="str">
        <f t="shared" si="5"/>
        <v/>
      </c>
    </row>
    <row r="168" spans="1:15">
      <c r="A168" s="25"/>
      <c r="B168" s="3"/>
      <c r="C168" s="3"/>
      <c r="D168" s="3"/>
      <c r="E168" s="3"/>
      <c r="F168" s="3"/>
      <c r="G168" s="3"/>
      <c r="H168" s="5"/>
      <c r="I168" s="26"/>
      <c r="J168" s="6" t="str">
        <f t="shared" si="4"/>
        <v/>
      </c>
      <c r="K168" s="3"/>
      <c r="L168" s="3"/>
      <c r="M168" s="9" t="str">
        <f>IF(OR(D168="",G168="",J168=""),"",J168-G168*IFERROR(VLOOKUP(D168,Товары!$B$4:$E$53,4,FALSE),0))</f>
        <v/>
      </c>
      <c r="N168" s="3"/>
      <c r="O168" s="4" t="str">
        <f t="shared" si="5"/>
        <v/>
      </c>
    </row>
    <row r="169" spans="1:15">
      <c r="A169" s="25"/>
      <c r="B169" s="3"/>
      <c r="C169" s="3"/>
      <c r="D169" s="3"/>
      <c r="E169" s="3"/>
      <c r="F169" s="3"/>
      <c r="G169" s="3"/>
      <c r="H169" s="5"/>
      <c r="I169" s="26"/>
      <c r="J169" s="6" t="str">
        <f t="shared" si="4"/>
        <v/>
      </c>
      <c r="K169" s="3"/>
      <c r="L169" s="3"/>
      <c r="M169" s="9" t="str">
        <f>IF(OR(D169="",G169="",J169=""),"",J169-G169*IFERROR(VLOOKUP(D169,Товары!$B$4:$E$53,4,FALSE),0))</f>
        <v/>
      </c>
      <c r="N169" s="3"/>
      <c r="O169" s="4" t="str">
        <f t="shared" si="5"/>
        <v/>
      </c>
    </row>
    <row r="170" spans="1:15">
      <c r="A170" s="25"/>
      <c r="B170" s="3"/>
      <c r="C170" s="3"/>
      <c r="D170" s="3"/>
      <c r="E170" s="3"/>
      <c r="F170" s="3"/>
      <c r="G170" s="3"/>
      <c r="H170" s="5"/>
      <c r="I170" s="26"/>
      <c r="J170" s="6" t="str">
        <f t="shared" si="4"/>
        <v/>
      </c>
      <c r="K170" s="3"/>
      <c r="L170" s="3"/>
      <c r="M170" s="9" t="str">
        <f>IF(OR(D170="",G170="",J170=""),"",J170-G170*IFERROR(VLOOKUP(D170,Товары!$B$4:$E$53,4,FALSE),0))</f>
        <v/>
      </c>
      <c r="N170" s="3"/>
      <c r="O170" s="4" t="str">
        <f t="shared" si="5"/>
        <v/>
      </c>
    </row>
    <row r="171" spans="1:15">
      <c r="A171" s="25"/>
      <c r="B171" s="3"/>
      <c r="C171" s="3"/>
      <c r="D171" s="3"/>
      <c r="E171" s="3"/>
      <c r="F171" s="3"/>
      <c r="G171" s="3"/>
      <c r="H171" s="5"/>
      <c r="I171" s="26"/>
      <c r="J171" s="6" t="str">
        <f t="shared" si="4"/>
        <v/>
      </c>
      <c r="K171" s="3"/>
      <c r="L171" s="3"/>
      <c r="M171" s="9" t="str">
        <f>IF(OR(D171="",G171="",J171=""),"",J171-G171*IFERROR(VLOOKUP(D171,Товары!$B$4:$E$53,4,FALSE),0))</f>
        <v/>
      </c>
      <c r="N171" s="3"/>
      <c r="O171" s="4" t="str">
        <f t="shared" si="5"/>
        <v/>
      </c>
    </row>
    <row r="172" spans="1:15">
      <c r="A172" s="25"/>
      <c r="B172" s="3"/>
      <c r="C172" s="3"/>
      <c r="D172" s="3"/>
      <c r="E172" s="3"/>
      <c r="F172" s="3"/>
      <c r="G172" s="3"/>
      <c r="H172" s="5"/>
      <c r="I172" s="26"/>
      <c r="J172" s="6" t="str">
        <f t="shared" si="4"/>
        <v/>
      </c>
      <c r="K172" s="3"/>
      <c r="L172" s="3"/>
      <c r="M172" s="9" t="str">
        <f>IF(OR(D172="",G172="",J172=""),"",J172-G172*IFERROR(VLOOKUP(D172,Товары!$B$4:$E$53,4,FALSE),0))</f>
        <v/>
      </c>
      <c r="N172" s="3"/>
      <c r="O172" s="4" t="str">
        <f t="shared" si="5"/>
        <v/>
      </c>
    </row>
    <row r="173" spans="1:15">
      <c r="A173" s="25"/>
      <c r="B173" s="3"/>
      <c r="C173" s="3"/>
      <c r="D173" s="3"/>
      <c r="E173" s="3"/>
      <c r="F173" s="3"/>
      <c r="G173" s="3"/>
      <c r="H173" s="5"/>
      <c r="I173" s="26"/>
      <c r="J173" s="6" t="str">
        <f t="shared" si="4"/>
        <v/>
      </c>
      <c r="K173" s="3"/>
      <c r="L173" s="3"/>
      <c r="M173" s="9" t="str">
        <f>IF(OR(D173="",G173="",J173=""),"",J173-G173*IFERROR(VLOOKUP(D173,Товары!$B$4:$E$53,4,FALSE),0))</f>
        <v/>
      </c>
      <c r="N173" s="3"/>
      <c r="O173" s="4" t="str">
        <f t="shared" si="5"/>
        <v/>
      </c>
    </row>
    <row r="174" spans="1:15">
      <c r="A174" s="25"/>
      <c r="B174" s="3"/>
      <c r="C174" s="3"/>
      <c r="D174" s="3"/>
      <c r="E174" s="3"/>
      <c r="F174" s="3"/>
      <c r="G174" s="3"/>
      <c r="H174" s="5"/>
      <c r="I174" s="26"/>
      <c r="J174" s="6" t="str">
        <f t="shared" si="4"/>
        <v/>
      </c>
      <c r="K174" s="3"/>
      <c r="L174" s="3"/>
      <c r="M174" s="9" t="str">
        <f>IF(OR(D174="",G174="",J174=""),"",J174-G174*IFERROR(VLOOKUP(D174,Товары!$B$4:$E$53,4,FALSE),0))</f>
        <v/>
      </c>
      <c r="N174" s="3"/>
      <c r="O174" s="4" t="str">
        <f t="shared" si="5"/>
        <v/>
      </c>
    </row>
    <row r="175" spans="1:15">
      <c r="A175" s="25"/>
      <c r="B175" s="3"/>
      <c r="C175" s="3"/>
      <c r="D175" s="3"/>
      <c r="E175" s="3"/>
      <c r="F175" s="3"/>
      <c r="G175" s="3"/>
      <c r="H175" s="5"/>
      <c r="I175" s="26"/>
      <c r="J175" s="6" t="str">
        <f t="shared" si="4"/>
        <v/>
      </c>
      <c r="K175" s="3"/>
      <c r="L175" s="3"/>
      <c r="M175" s="9" t="str">
        <f>IF(OR(D175="",G175="",J175=""),"",J175-G175*IFERROR(VLOOKUP(D175,Товары!$B$4:$E$53,4,FALSE),0))</f>
        <v/>
      </c>
      <c r="N175" s="3"/>
      <c r="O175" s="4" t="str">
        <f t="shared" si="5"/>
        <v/>
      </c>
    </row>
    <row r="176" spans="1:15">
      <c r="A176" s="25"/>
      <c r="B176" s="3"/>
      <c r="C176" s="3"/>
      <c r="D176" s="3"/>
      <c r="E176" s="3"/>
      <c r="F176" s="3"/>
      <c r="G176" s="3"/>
      <c r="H176" s="5"/>
      <c r="I176" s="26"/>
      <c r="J176" s="6" t="str">
        <f t="shared" si="4"/>
        <v/>
      </c>
      <c r="K176" s="3"/>
      <c r="L176" s="3"/>
      <c r="M176" s="9" t="str">
        <f>IF(OR(D176="",G176="",J176=""),"",J176-G176*IFERROR(VLOOKUP(D176,Товары!$B$4:$E$53,4,FALSE),0))</f>
        <v/>
      </c>
      <c r="N176" s="3"/>
      <c r="O176" s="4" t="str">
        <f t="shared" si="5"/>
        <v/>
      </c>
    </row>
    <row r="177" spans="1:15">
      <c r="A177" s="25"/>
      <c r="B177" s="3"/>
      <c r="C177" s="3"/>
      <c r="D177" s="3"/>
      <c r="E177" s="3"/>
      <c r="F177" s="3"/>
      <c r="G177" s="3"/>
      <c r="H177" s="5"/>
      <c r="I177" s="26"/>
      <c r="J177" s="6" t="str">
        <f t="shared" si="4"/>
        <v/>
      </c>
      <c r="K177" s="3"/>
      <c r="L177" s="3"/>
      <c r="M177" s="9" t="str">
        <f>IF(OR(D177="",G177="",J177=""),"",J177-G177*IFERROR(VLOOKUP(D177,Товары!$B$4:$E$53,4,FALSE),0))</f>
        <v/>
      </c>
      <c r="N177" s="3"/>
      <c r="O177" s="4" t="str">
        <f t="shared" si="5"/>
        <v/>
      </c>
    </row>
    <row r="178" spans="1:15">
      <c r="A178" s="25"/>
      <c r="B178" s="3"/>
      <c r="C178" s="3"/>
      <c r="D178" s="3"/>
      <c r="E178" s="3"/>
      <c r="F178" s="3"/>
      <c r="G178" s="3"/>
      <c r="H178" s="5"/>
      <c r="I178" s="26"/>
      <c r="J178" s="6" t="str">
        <f t="shared" si="4"/>
        <v/>
      </c>
      <c r="K178" s="3"/>
      <c r="L178" s="3"/>
      <c r="M178" s="9" t="str">
        <f>IF(OR(D178="",G178="",J178=""),"",J178-G178*IFERROR(VLOOKUP(D178,Товары!$B$4:$E$53,4,FALSE),0))</f>
        <v/>
      </c>
      <c r="N178" s="3"/>
      <c r="O178" s="4" t="str">
        <f t="shared" si="5"/>
        <v/>
      </c>
    </row>
    <row r="179" spans="1:15">
      <c r="A179" s="25"/>
      <c r="B179" s="3"/>
      <c r="C179" s="3"/>
      <c r="D179" s="3"/>
      <c r="E179" s="3"/>
      <c r="F179" s="3"/>
      <c r="G179" s="3"/>
      <c r="H179" s="5"/>
      <c r="I179" s="26"/>
      <c r="J179" s="6" t="str">
        <f t="shared" si="4"/>
        <v/>
      </c>
      <c r="K179" s="3"/>
      <c r="L179" s="3"/>
      <c r="M179" s="9" t="str">
        <f>IF(OR(D179="",G179="",J179=""),"",J179-G179*IFERROR(VLOOKUP(D179,Товары!$B$4:$E$53,4,FALSE),0))</f>
        <v/>
      </c>
      <c r="N179" s="3"/>
      <c r="O179" s="4" t="str">
        <f t="shared" si="5"/>
        <v/>
      </c>
    </row>
    <row r="180" spans="1:15">
      <c r="A180" s="25"/>
      <c r="B180" s="3"/>
      <c r="C180" s="3"/>
      <c r="D180" s="3"/>
      <c r="E180" s="3"/>
      <c r="F180" s="3"/>
      <c r="G180" s="3"/>
      <c r="H180" s="5"/>
      <c r="I180" s="26"/>
      <c r="J180" s="6" t="str">
        <f t="shared" si="4"/>
        <v/>
      </c>
      <c r="K180" s="3"/>
      <c r="L180" s="3"/>
      <c r="M180" s="9" t="str">
        <f>IF(OR(D180="",G180="",J180=""),"",J180-G180*IFERROR(VLOOKUP(D180,Товары!$B$4:$E$53,4,FALSE),0))</f>
        <v/>
      </c>
      <c r="N180" s="3"/>
      <c r="O180" s="4" t="str">
        <f t="shared" si="5"/>
        <v/>
      </c>
    </row>
    <row r="181" spans="1:15">
      <c r="A181" s="25"/>
      <c r="B181" s="3"/>
      <c r="C181" s="3"/>
      <c r="D181" s="3"/>
      <c r="E181" s="3"/>
      <c r="F181" s="3"/>
      <c r="G181" s="3"/>
      <c r="H181" s="5"/>
      <c r="I181" s="26"/>
      <c r="J181" s="6" t="str">
        <f t="shared" si="4"/>
        <v/>
      </c>
      <c r="K181" s="3"/>
      <c r="L181" s="3"/>
      <c r="M181" s="9" t="str">
        <f>IF(OR(D181="",G181="",J181=""),"",J181-G181*IFERROR(VLOOKUP(D181,Товары!$B$4:$E$53,4,FALSE),0))</f>
        <v/>
      </c>
      <c r="N181" s="3"/>
      <c r="O181" s="4" t="str">
        <f t="shared" si="5"/>
        <v/>
      </c>
    </row>
    <row r="182" spans="1:15">
      <c r="A182" s="25"/>
      <c r="B182" s="3"/>
      <c r="C182" s="3"/>
      <c r="D182" s="3"/>
      <c r="E182" s="3"/>
      <c r="F182" s="3"/>
      <c r="G182" s="3"/>
      <c r="H182" s="5"/>
      <c r="I182" s="26"/>
      <c r="J182" s="6" t="str">
        <f t="shared" si="4"/>
        <v/>
      </c>
      <c r="K182" s="3"/>
      <c r="L182" s="3"/>
      <c r="M182" s="9" t="str">
        <f>IF(OR(D182="",G182="",J182=""),"",J182-G182*IFERROR(VLOOKUP(D182,Товары!$B$4:$E$53,4,FALSE),0))</f>
        <v/>
      </c>
      <c r="N182" s="3"/>
      <c r="O182" s="4" t="str">
        <f t="shared" si="5"/>
        <v/>
      </c>
    </row>
    <row r="183" spans="1:15">
      <c r="A183" s="25"/>
      <c r="B183" s="3"/>
      <c r="C183" s="3"/>
      <c r="D183" s="3"/>
      <c r="E183" s="3"/>
      <c r="F183" s="3"/>
      <c r="G183" s="3"/>
      <c r="H183" s="5"/>
      <c r="I183" s="26"/>
      <c r="J183" s="6" t="str">
        <f t="shared" si="4"/>
        <v/>
      </c>
      <c r="K183" s="3"/>
      <c r="L183" s="3"/>
      <c r="M183" s="9" t="str">
        <f>IF(OR(D183="",G183="",J183=""),"",J183-G183*IFERROR(VLOOKUP(D183,Товары!$B$4:$E$53,4,FALSE),0))</f>
        <v/>
      </c>
      <c r="N183" s="3"/>
      <c r="O183" s="4" t="str">
        <f t="shared" si="5"/>
        <v/>
      </c>
    </row>
    <row r="184" spans="1:15">
      <c r="A184" s="25"/>
      <c r="B184" s="3"/>
      <c r="C184" s="3"/>
      <c r="D184" s="3"/>
      <c r="E184" s="3"/>
      <c r="F184" s="3"/>
      <c r="G184" s="3"/>
      <c r="H184" s="5"/>
      <c r="I184" s="26"/>
      <c r="J184" s="6" t="str">
        <f t="shared" si="4"/>
        <v/>
      </c>
      <c r="K184" s="3"/>
      <c r="L184" s="3"/>
      <c r="M184" s="9" t="str">
        <f>IF(OR(D184="",G184="",J184=""),"",J184-G184*IFERROR(VLOOKUP(D184,Товары!$B$4:$E$53,4,FALSE),0))</f>
        <v/>
      </c>
      <c r="N184" s="3"/>
      <c r="O184" s="4" t="str">
        <f t="shared" si="5"/>
        <v/>
      </c>
    </row>
    <row r="185" spans="1:15">
      <c r="A185" s="25"/>
      <c r="B185" s="3"/>
      <c r="C185" s="3"/>
      <c r="D185" s="3"/>
      <c r="E185" s="3"/>
      <c r="F185" s="3"/>
      <c r="G185" s="3"/>
      <c r="H185" s="5"/>
      <c r="I185" s="26"/>
      <c r="J185" s="6" t="str">
        <f t="shared" si="4"/>
        <v/>
      </c>
      <c r="K185" s="3"/>
      <c r="L185" s="3"/>
      <c r="M185" s="9" t="str">
        <f>IF(OR(D185="",G185="",J185=""),"",J185-G185*IFERROR(VLOOKUP(D185,Товары!$B$4:$E$53,4,FALSE),0))</f>
        <v/>
      </c>
      <c r="N185" s="3"/>
      <c r="O185" s="4" t="str">
        <f t="shared" si="5"/>
        <v/>
      </c>
    </row>
    <row r="186" spans="1:15">
      <c r="A186" s="25"/>
      <c r="B186" s="3"/>
      <c r="C186" s="3"/>
      <c r="D186" s="3"/>
      <c r="E186" s="3"/>
      <c r="F186" s="3"/>
      <c r="G186" s="3"/>
      <c r="H186" s="5"/>
      <c r="I186" s="26"/>
      <c r="J186" s="6" t="str">
        <f t="shared" si="4"/>
        <v/>
      </c>
      <c r="K186" s="3"/>
      <c r="L186" s="3"/>
      <c r="M186" s="9" t="str">
        <f>IF(OR(D186="",G186="",J186=""),"",J186-G186*IFERROR(VLOOKUP(D186,Товары!$B$4:$E$53,4,FALSE),0))</f>
        <v/>
      </c>
      <c r="N186" s="3"/>
      <c r="O186" s="4" t="str">
        <f t="shared" si="5"/>
        <v/>
      </c>
    </row>
    <row r="187" spans="1:15">
      <c r="A187" s="25"/>
      <c r="B187" s="3"/>
      <c r="C187" s="3"/>
      <c r="D187" s="3"/>
      <c r="E187" s="3"/>
      <c r="F187" s="3"/>
      <c r="G187" s="3"/>
      <c r="H187" s="5"/>
      <c r="I187" s="26"/>
      <c r="J187" s="6" t="str">
        <f t="shared" si="4"/>
        <v/>
      </c>
      <c r="K187" s="3"/>
      <c r="L187" s="3"/>
      <c r="M187" s="9" t="str">
        <f>IF(OR(D187="",G187="",J187=""),"",J187-G187*IFERROR(VLOOKUP(D187,Товары!$B$4:$E$53,4,FALSE),0))</f>
        <v/>
      </c>
      <c r="N187" s="3"/>
      <c r="O187" s="4" t="str">
        <f t="shared" si="5"/>
        <v/>
      </c>
    </row>
    <row r="188" spans="1:15">
      <c r="A188" s="25"/>
      <c r="B188" s="3"/>
      <c r="C188" s="3"/>
      <c r="D188" s="3"/>
      <c r="E188" s="3"/>
      <c r="F188" s="3"/>
      <c r="G188" s="3"/>
      <c r="H188" s="5"/>
      <c r="I188" s="26"/>
      <c r="J188" s="6" t="str">
        <f t="shared" si="4"/>
        <v/>
      </c>
      <c r="K188" s="3"/>
      <c r="L188" s="3"/>
      <c r="M188" s="9" t="str">
        <f>IF(OR(D188="",G188="",J188=""),"",J188-G188*IFERROR(VLOOKUP(D188,Товары!$B$4:$E$53,4,FALSE),0))</f>
        <v/>
      </c>
      <c r="N188" s="3"/>
      <c r="O188" s="4" t="str">
        <f t="shared" si="5"/>
        <v/>
      </c>
    </row>
    <row r="189" spans="1:15">
      <c r="A189" s="25"/>
      <c r="B189" s="3"/>
      <c r="C189" s="3"/>
      <c r="D189" s="3"/>
      <c r="E189" s="3"/>
      <c r="F189" s="3"/>
      <c r="G189" s="3"/>
      <c r="H189" s="5"/>
      <c r="I189" s="26"/>
      <c r="J189" s="6" t="str">
        <f t="shared" si="4"/>
        <v/>
      </c>
      <c r="K189" s="3"/>
      <c r="L189" s="3"/>
      <c r="M189" s="9" t="str">
        <f>IF(OR(D189="",G189="",J189=""),"",J189-G189*IFERROR(VLOOKUP(D189,Товары!$B$4:$E$53,4,FALSE),0))</f>
        <v/>
      </c>
      <c r="N189" s="3"/>
      <c r="O189" s="4" t="str">
        <f t="shared" si="5"/>
        <v/>
      </c>
    </row>
    <row r="190" spans="1:15">
      <c r="A190" s="25"/>
      <c r="B190" s="3"/>
      <c r="C190" s="3"/>
      <c r="D190" s="3"/>
      <c r="E190" s="3"/>
      <c r="F190" s="3"/>
      <c r="G190" s="3"/>
      <c r="H190" s="5"/>
      <c r="I190" s="26"/>
      <c r="J190" s="6" t="str">
        <f t="shared" si="4"/>
        <v/>
      </c>
      <c r="K190" s="3"/>
      <c r="L190" s="3"/>
      <c r="M190" s="9" t="str">
        <f>IF(OR(D190="",G190="",J190=""),"",J190-G190*IFERROR(VLOOKUP(D190,Товары!$B$4:$E$53,4,FALSE),0))</f>
        <v/>
      </c>
      <c r="N190" s="3"/>
      <c r="O190" s="4" t="str">
        <f t="shared" si="5"/>
        <v/>
      </c>
    </row>
    <row r="191" spans="1:15">
      <c r="A191" s="25"/>
      <c r="B191" s="3"/>
      <c r="C191" s="3"/>
      <c r="D191" s="3"/>
      <c r="E191" s="3"/>
      <c r="F191" s="3"/>
      <c r="G191" s="3"/>
      <c r="H191" s="5"/>
      <c r="I191" s="26"/>
      <c r="J191" s="6" t="str">
        <f t="shared" si="4"/>
        <v/>
      </c>
      <c r="K191" s="3"/>
      <c r="L191" s="3"/>
      <c r="M191" s="9" t="str">
        <f>IF(OR(D191="",G191="",J191=""),"",J191-G191*IFERROR(VLOOKUP(D191,Товары!$B$4:$E$53,4,FALSE),0))</f>
        <v/>
      </c>
      <c r="N191" s="3"/>
      <c r="O191" s="4" t="str">
        <f t="shared" si="5"/>
        <v/>
      </c>
    </row>
    <row r="192" spans="1:15">
      <c r="A192" s="25"/>
      <c r="B192" s="3"/>
      <c r="C192" s="3"/>
      <c r="D192" s="3"/>
      <c r="E192" s="3"/>
      <c r="F192" s="3"/>
      <c r="G192" s="3"/>
      <c r="H192" s="5"/>
      <c r="I192" s="26"/>
      <c r="J192" s="6" t="str">
        <f t="shared" si="4"/>
        <v/>
      </c>
      <c r="K192" s="3"/>
      <c r="L192" s="3"/>
      <c r="M192" s="9" t="str">
        <f>IF(OR(D192="",G192="",J192=""),"",J192-G192*IFERROR(VLOOKUP(D192,Товары!$B$4:$E$53,4,FALSE),0))</f>
        <v/>
      </c>
      <c r="N192" s="3"/>
      <c r="O192" s="4" t="str">
        <f t="shared" si="5"/>
        <v/>
      </c>
    </row>
    <row r="193" spans="1:15">
      <c r="A193" s="25"/>
      <c r="B193" s="3"/>
      <c r="C193" s="3"/>
      <c r="D193" s="3"/>
      <c r="E193" s="3"/>
      <c r="F193" s="3"/>
      <c r="G193" s="3"/>
      <c r="H193" s="5"/>
      <c r="I193" s="26"/>
      <c r="J193" s="6" t="str">
        <f t="shared" si="4"/>
        <v/>
      </c>
      <c r="K193" s="3"/>
      <c r="L193" s="3"/>
      <c r="M193" s="9" t="str">
        <f>IF(OR(D193="",G193="",J193=""),"",J193-G193*IFERROR(VLOOKUP(D193,Товары!$B$4:$E$53,4,FALSE),0))</f>
        <v/>
      </c>
      <c r="N193" s="3"/>
      <c r="O193" s="4" t="str">
        <f t="shared" si="5"/>
        <v/>
      </c>
    </row>
    <row r="194" spans="1:15">
      <c r="A194" s="25"/>
      <c r="B194" s="3"/>
      <c r="C194" s="3"/>
      <c r="D194" s="3"/>
      <c r="E194" s="3"/>
      <c r="F194" s="3"/>
      <c r="G194" s="3"/>
      <c r="H194" s="5"/>
      <c r="I194" s="26"/>
      <c r="J194" s="6" t="str">
        <f t="shared" si="4"/>
        <v/>
      </c>
      <c r="K194" s="3"/>
      <c r="L194" s="3"/>
      <c r="M194" s="9" t="str">
        <f>IF(OR(D194="",G194="",J194=""),"",J194-G194*IFERROR(VLOOKUP(D194,Товары!$B$4:$E$53,4,FALSE),0))</f>
        <v/>
      </c>
      <c r="N194" s="3"/>
      <c r="O194" s="4" t="str">
        <f t="shared" si="5"/>
        <v/>
      </c>
    </row>
    <row r="195" spans="1:15">
      <c r="A195" s="25"/>
      <c r="B195" s="3"/>
      <c r="C195" s="3"/>
      <c r="D195" s="3"/>
      <c r="E195" s="3"/>
      <c r="F195" s="3"/>
      <c r="G195" s="3"/>
      <c r="H195" s="5"/>
      <c r="I195" s="26"/>
      <c r="J195" s="6" t="str">
        <f t="shared" si="4"/>
        <v/>
      </c>
      <c r="K195" s="3"/>
      <c r="L195" s="3"/>
      <c r="M195" s="9" t="str">
        <f>IF(OR(D195="",G195="",J195=""),"",J195-G195*IFERROR(VLOOKUP(D195,Товары!$B$4:$E$53,4,FALSE),0))</f>
        <v/>
      </c>
      <c r="N195" s="3"/>
      <c r="O195" s="4" t="str">
        <f t="shared" si="5"/>
        <v/>
      </c>
    </row>
    <row r="196" spans="1:15">
      <c r="A196" s="25"/>
      <c r="B196" s="3"/>
      <c r="C196" s="3"/>
      <c r="D196" s="3"/>
      <c r="E196" s="3"/>
      <c r="F196" s="3"/>
      <c r="G196" s="3"/>
      <c r="H196" s="5"/>
      <c r="I196" s="26"/>
      <c r="J196" s="6" t="str">
        <f t="shared" si="4"/>
        <v/>
      </c>
      <c r="K196" s="3"/>
      <c r="L196" s="3"/>
      <c r="M196" s="9" t="str">
        <f>IF(OR(D196="",G196="",J196=""),"",J196-G196*IFERROR(VLOOKUP(D196,Товары!$B$4:$E$53,4,FALSE),0))</f>
        <v/>
      </c>
      <c r="N196" s="3"/>
      <c r="O196" s="4" t="str">
        <f t="shared" si="5"/>
        <v/>
      </c>
    </row>
    <row r="197" spans="1:15">
      <c r="A197" s="25"/>
      <c r="B197" s="3"/>
      <c r="C197" s="3"/>
      <c r="D197" s="3"/>
      <c r="E197" s="3"/>
      <c r="F197" s="3"/>
      <c r="G197" s="3"/>
      <c r="H197" s="5"/>
      <c r="I197" s="26"/>
      <c r="J197" s="6" t="str">
        <f t="shared" ref="J197:J260" si="6">IF(OR(G197="",H197=""),"",G197*H197*(1-I197))</f>
        <v/>
      </c>
      <c r="K197" s="3"/>
      <c r="L197" s="3"/>
      <c r="M197" s="9" t="str">
        <f>IF(OR(D197="",G197="",J197=""),"",J197-G197*IFERROR(VLOOKUP(D197,Товары!$B$4:$E$53,4,FALSE),0))</f>
        <v/>
      </c>
      <c r="N197" s="3"/>
      <c r="O197" s="4" t="str">
        <f t="shared" ref="O197:O260" si="7">IF(A197="","",MONTH(A197))</f>
        <v/>
      </c>
    </row>
    <row r="198" spans="1:15">
      <c r="A198" s="25"/>
      <c r="B198" s="3"/>
      <c r="C198" s="3"/>
      <c r="D198" s="3"/>
      <c r="E198" s="3"/>
      <c r="F198" s="3"/>
      <c r="G198" s="3"/>
      <c r="H198" s="5"/>
      <c r="I198" s="26"/>
      <c r="J198" s="6" t="str">
        <f t="shared" si="6"/>
        <v/>
      </c>
      <c r="K198" s="3"/>
      <c r="L198" s="3"/>
      <c r="M198" s="9" t="str">
        <f>IF(OR(D198="",G198="",J198=""),"",J198-G198*IFERROR(VLOOKUP(D198,Товары!$B$4:$E$53,4,FALSE),0))</f>
        <v/>
      </c>
      <c r="N198" s="3"/>
      <c r="O198" s="4" t="str">
        <f t="shared" si="7"/>
        <v/>
      </c>
    </row>
    <row r="199" spans="1:15">
      <c r="A199" s="25"/>
      <c r="B199" s="3"/>
      <c r="C199" s="3"/>
      <c r="D199" s="3"/>
      <c r="E199" s="3"/>
      <c r="F199" s="3"/>
      <c r="G199" s="3"/>
      <c r="H199" s="5"/>
      <c r="I199" s="26"/>
      <c r="J199" s="6" t="str">
        <f t="shared" si="6"/>
        <v/>
      </c>
      <c r="K199" s="3"/>
      <c r="L199" s="3"/>
      <c r="M199" s="9" t="str">
        <f>IF(OR(D199="",G199="",J199=""),"",J199-G199*IFERROR(VLOOKUP(D199,Товары!$B$4:$E$53,4,FALSE),0))</f>
        <v/>
      </c>
      <c r="N199" s="3"/>
      <c r="O199" s="4" t="str">
        <f t="shared" si="7"/>
        <v/>
      </c>
    </row>
    <row r="200" spans="1:15">
      <c r="A200" s="25"/>
      <c r="B200" s="3"/>
      <c r="C200" s="3"/>
      <c r="D200" s="3"/>
      <c r="E200" s="3"/>
      <c r="F200" s="3"/>
      <c r="G200" s="3"/>
      <c r="H200" s="5"/>
      <c r="I200" s="26"/>
      <c r="J200" s="6" t="str">
        <f t="shared" si="6"/>
        <v/>
      </c>
      <c r="K200" s="3"/>
      <c r="L200" s="3"/>
      <c r="M200" s="9" t="str">
        <f>IF(OR(D200="",G200="",J200=""),"",J200-G200*IFERROR(VLOOKUP(D200,Товары!$B$4:$E$53,4,FALSE),0))</f>
        <v/>
      </c>
      <c r="N200" s="3"/>
      <c r="O200" s="4" t="str">
        <f t="shared" si="7"/>
        <v/>
      </c>
    </row>
    <row r="201" spans="1:15">
      <c r="A201" s="25"/>
      <c r="B201" s="3"/>
      <c r="C201" s="3"/>
      <c r="D201" s="3"/>
      <c r="E201" s="3"/>
      <c r="F201" s="3"/>
      <c r="G201" s="3"/>
      <c r="H201" s="5"/>
      <c r="I201" s="26"/>
      <c r="J201" s="6" t="str">
        <f t="shared" si="6"/>
        <v/>
      </c>
      <c r="K201" s="3"/>
      <c r="L201" s="3"/>
      <c r="M201" s="9" t="str">
        <f>IF(OR(D201="",G201="",J201=""),"",J201-G201*IFERROR(VLOOKUP(D201,Товары!$B$4:$E$53,4,FALSE),0))</f>
        <v/>
      </c>
      <c r="N201" s="3"/>
      <c r="O201" s="4" t="str">
        <f t="shared" si="7"/>
        <v/>
      </c>
    </row>
    <row r="202" spans="1:15">
      <c r="A202" s="25"/>
      <c r="B202" s="3"/>
      <c r="C202" s="3"/>
      <c r="D202" s="3"/>
      <c r="E202" s="3"/>
      <c r="F202" s="3"/>
      <c r="G202" s="3"/>
      <c r="H202" s="5"/>
      <c r="I202" s="26"/>
      <c r="J202" s="6" t="str">
        <f t="shared" si="6"/>
        <v/>
      </c>
      <c r="K202" s="3"/>
      <c r="L202" s="3"/>
      <c r="M202" s="9" t="str">
        <f>IF(OR(D202="",G202="",J202=""),"",J202-G202*IFERROR(VLOOKUP(D202,Товары!$B$4:$E$53,4,FALSE),0))</f>
        <v/>
      </c>
      <c r="N202" s="3"/>
      <c r="O202" s="4" t="str">
        <f t="shared" si="7"/>
        <v/>
      </c>
    </row>
    <row r="203" spans="1:15">
      <c r="A203" s="25"/>
      <c r="B203" s="3"/>
      <c r="C203" s="3"/>
      <c r="D203" s="3"/>
      <c r="E203" s="3"/>
      <c r="F203" s="3"/>
      <c r="G203" s="3"/>
      <c r="H203" s="5"/>
      <c r="I203" s="26"/>
      <c r="J203" s="6" t="str">
        <f t="shared" si="6"/>
        <v/>
      </c>
      <c r="K203" s="3"/>
      <c r="L203" s="3"/>
      <c r="M203" s="9" t="str">
        <f>IF(OR(D203="",G203="",J203=""),"",J203-G203*IFERROR(VLOOKUP(D203,Товары!$B$4:$E$53,4,FALSE),0))</f>
        <v/>
      </c>
      <c r="N203" s="3"/>
      <c r="O203" s="4" t="str">
        <f t="shared" si="7"/>
        <v/>
      </c>
    </row>
    <row r="204" spans="1:15">
      <c r="A204" s="25"/>
      <c r="B204" s="3"/>
      <c r="C204" s="3"/>
      <c r="D204" s="3"/>
      <c r="E204" s="3"/>
      <c r="F204" s="3"/>
      <c r="G204" s="3"/>
      <c r="H204" s="5"/>
      <c r="I204" s="26"/>
      <c r="J204" s="6" t="str">
        <f t="shared" si="6"/>
        <v/>
      </c>
      <c r="K204" s="3"/>
      <c r="L204" s="3"/>
      <c r="M204" s="9" t="str">
        <f>IF(OR(D204="",G204="",J204=""),"",J204-G204*IFERROR(VLOOKUP(D204,Товары!$B$4:$E$53,4,FALSE),0))</f>
        <v/>
      </c>
      <c r="N204" s="3"/>
      <c r="O204" s="4" t="str">
        <f t="shared" si="7"/>
        <v/>
      </c>
    </row>
    <row r="205" spans="1:15">
      <c r="A205" s="25"/>
      <c r="B205" s="3"/>
      <c r="C205" s="3"/>
      <c r="D205" s="3"/>
      <c r="E205" s="3"/>
      <c r="F205" s="3"/>
      <c r="G205" s="3"/>
      <c r="H205" s="5"/>
      <c r="I205" s="26"/>
      <c r="J205" s="6" t="str">
        <f t="shared" si="6"/>
        <v/>
      </c>
      <c r="K205" s="3"/>
      <c r="L205" s="3"/>
      <c r="M205" s="9" t="str">
        <f>IF(OR(D205="",G205="",J205=""),"",J205-G205*IFERROR(VLOOKUP(D205,Товары!$B$4:$E$53,4,FALSE),0))</f>
        <v/>
      </c>
      <c r="N205" s="3"/>
      <c r="O205" s="4" t="str">
        <f t="shared" si="7"/>
        <v/>
      </c>
    </row>
    <row r="206" spans="1:15">
      <c r="A206" s="25"/>
      <c r="B206" s="3"/>
      <c r="C206" s="3"/>
      <c r="D206" s="3"/>
      <c r="E206" s="3"/>
      <c r="F206" s="3"/>
      <c r="G206" s="3"/>
      <c r="H206" s="5"/>
      <c r="I206" s="26"/>
      <c r="J206" s="6" t="str">
        <f t="shared" si="6"/>
        <v/>
      </c>
      <c r="K206" s="3"/>
      <c r="L206" s="3"/>
      <c r="M206" s="9" t="str">
        <f>IF(OR(D206="",G206="",J206=""),"",J206-G206*IFERROR(VLOOKUP(D206,Товары!$B$4:$E$53,4,FALSE),0))</f>
        <v/>
      </c>
      <c r="N206" s="3"/>
      <c r="O206" s="4" t="str">
        <f t="shared" si="7"/>
        <v/>
      </c>
    </row>
    <row r="207" spans="1:15">
      <c r="A207" s="25"/>
      <c r="B207" s="3"/>
      <c r="C207" s="3"/>
      <c r="D207" s="3"/>
      <c r="E207" s="3"/>
      <c r="F207" s="3"/>
      <c r="G207" s="3"/>
      <c r="H207" s="5"/>
      <c r="I207" s="26"/>
      <c r="J207" s="6" t="str">
        <f t="shared" si="6"/>
        <v/>
      </c>
      <c r="K207" s="3"/>
      <c r="L207" s="3"/>
      <c r="M207" s="9" t="str">
        <f>IF(OR(D207="",G207="",J207=""),"",J207-G207*IFERROR(VLOOKUP(D207,Товары!$B$4:$E$53,4,FALSE),0))</f>
        <v/>
      </c>
      <c r="N207" s="3"/>
      <c r="O207" s="4" t="str">
        <f t="shared" si="7"/>
        <v/>
      </c>
    </row>
    <row r="208" spans="1:15">
      <c r="A208" s="25"/>
      <c r="B208" s="3"/>
      <c r="C208" s="3"/>
      <c r="D208" s="3"/>
      <c r="E208" s="3"/>
      <c r="F208" s="3"/>
      <c r="G208" s="3"/>
      <c r="H208" s="5"/>
      <c r="I208" s="26"/>
      <c r="J208" s="6" t="str">
        <f t="shared" si="6"/>
        <v/>
      </c>
      <c r="K208" s="3"/>
      <c r="L208" s="3"/>
      <c r="M208" s="9" t="str">
        <f>IF(OR(D208="",G208="",J208=""),"",J208-G208*IFERROR(VLOOKUP(D208,Товары!$B$4:$E$53,4,FALSE),0))</f>
        <v/>
      </c>
      <c r="N208" s="3"/>
      <c r="O208" s="4" t="str">
        <f t="shared" si="7"/>
        <v/>
      </c>
    </row>
    <row r="209" spans="1:15">
      <c r="A209" s="25"/>
      <c r="B209" s="3"/>
      <c r="C209" s="3"/>
      <c r="D209" s="3"/>
      <c r="E209" s="3"/>
      <c r="F209" s="3"/>
      <c r="G209" s="3"/>
      <c r="H209" s="5"/>
      <c r="I209" s="26"/>
      <c r="J209" s="6" t="str">
        <f t="shared" si="6"/>
        <v/>
      </c>
      <c r="K209" s="3"/>
      <c r="L209" s="3"/>
      <c r="M209" s="9" t="str">
        <f>IF(OR(D209="",G209="",J209=""),"",J209-G209*IFERROR(VLOOKUP(D209,Товары!$B$4:$E$53,4,FALSE),0))</f>
        <v/>
      </c>
      <c r="N209" s="3"/>
      <c r="O209" s="4" t="str">
        <f t="shared" si="7"/>
        <v/>
      </c>
    </row>
    <row r="210" spans="1:15">
      <c r="A210" s="25"/>
      <c r="B210" s="3"/>
      <c r="C210" s="3"/>
      <c r="D210" s="3"/>
      <c r="E210" s="3"/>
      <c r="F210" s="3"/>
      <c r="G210" s="3"/>
      <c r="H210" s="5"/>
      <c r="I210" s="26"/>
      <c r="J210" s="6" t="str">
        <f t="shared" si="6"/>
        <v/>
      </c>
      <c r="K210" s="3"/>
      <c r="L210" s="3"/>
      <c r="M210" s="9" t="str">
        <f>IF(OR(D210="",G210="",J210=""),"",J210-G210*IFERROR(VLOOKUP(D210,Товары!$B$4:$E$53,4,FALSE),0))</f>
        <v/>
      </c>
      <c r="N210" s="3"/>
      <c r="O210" s="4" t="str">
        <f t="shared" si="7"/>
        <v/>
      </c>
    </row>
    <row r="211" spans="1:15">
      <c r="A211" s="25"/>
      <c r="B211" s="3"/>
      <c r="C211" s="3"/>
      <c r="D211" s="3"/>
      <c r="E211" s="3"/>
      <c r="F211" s="3"/>
      <c r="G211" s="3"/>
      <c r="H211" s="5"/>
      <c r="I211" s="26"/>
      <c r="J211" s="6" t="str">
        <f t="shared" si="6"/>
        <v/>
      </c>
      <c r="K211" s="3"/>
      <c r="L211" s="3"/>
      <c r="M211" s="9" t="str">
        <f>IF(OR(D211="",G211="",J211=""),"",J211-G211*IFERROR(VLOOKUP(D211,Товары!$B$4:$E$53,4,FALSE),0))</f>
        <v/>
      </c>
      <c r="N211" s="3"/>
      <c r="O211" s="4" t="str">
        <f t="shared" si="7"/>
        <v/>
      </c>
    </row>
    <row r="212" spans="1:15">
      <c r="A212" s="25"/>
      <c r="B212" s="3"/>
      <c r="C212" s="3"/>
      <c r="D212" s="3"/>
      <c r="E212" s="3"/>
      <c r="F212" s="3"/>
      <c r="G212" s="3"/>
      <c r="H212" s="5"/>
      <c r="I212" s="26"/>
      <c r="J212" s="6" t="str">
        <f t="shared" si="6"/>
        <v/>
      </c>
      <c r="K212" s="3"/>
      <c r="L212" s="3"/>
      <c r="M212" s="9" t="str">
        <f>IF(OR(D212="",G212="",J212=""),"",J212-G212*IFERROR(VLOOKUP(D212,Товары!$B$4:$E$53,4,FALSE),0))</f>
        <v/>
      </c>
      <c r="N212" s="3"/>
      <c r="O212" s="4" t="str">
        <f t="shared" si="7"/>
        <v/>
      </c>
    </row>
    <row r="213" spans="1:15">
      <c r="A213" s="25"/>
      <c r="B213" s="3"/>
      <c r="C213" s="3"/>
      <c r="D213" s="3"/>
      <c r="E213" s="3"/>
      <c r="F213" s="3"/>
      <c r="G213" s="3"/>
      <c r="H213" s="5"/>
      <c r="I213" s="26"/>
      <c r="J213" s="6" t="str">
        <f t="shared" si="6"/>
        <v/>
      </c>
      <c r="K213" s="3"/>
      <c r="L213" s="3"/>
      <c r="M213" s="9" t="str">
        <f>IF(OR(D213="",G213="",J213=""),"",J213-G213*IFERROR(VLOOKUP(D213,Товары!$B$4:$E$53,4,FALSE),0))</f>
        <v/>
      </c>
      <c r="N213" s="3"/>
      <c r="O213" s="4" t="str">
        <f t="shared" si="7"/>
        <v/>
      </c>
    </row>
    <row r="214" spans="1:15">
      <c r="A214" s="25"/>
      <c r="B214" s="3"/>
      <c r="C214" s="3"/>
      <c r="D214" s="3"/>
      <c r="E214" s="3"/>
      <c r="F214" s="3"/>
      <c r="G214" s="3"/>
      <c r="H214" s="5"/>
      <c r="I214" s="26"/>
      <c r="J214" s="6" t="str">
        <f t="shared" si="6"/>
        <v/>
      </c>
      <c r="K214" s="3"/>
      <c r="L214" s="3"/>
      <c r="M214" s="9" t="str">
        <f>IF(OR(D214="",G214="",J214=""),"",J214-G214*IFERROR(VLOOKUP(D214,Товары!$B$4:$E$53,4,FALSE),0))</f>
        <v/>
      </c>
      <c r="N214" s="3"/>
      <c r="O214" s="4" t="str">
        <f t="shared" si="7"/>
        <v/>
      </c>
    </row>
    <row r="215" spans="1:15">
      <c r="A215" s="25"/>
      <c r="B215" s="3"/>
      <c r="C215" s="3"/>
      <c r="D215" s="3"/>
      <c r="E215" s="3"/>
      <c r="F215" s="3"/>
      <c r="G215" s="3"/>
      <c r="H215" s="5"/>
      <c r="I215" s="26"/>
      <c r="J215" s="6" t="str">
        <f t="shared" si="6"/>
        <v/>
      </c>
      <c r="K215" s="3"/>
      <c r="L215" s="3"/>
      <c r="M215" s="9" t="str">
        <f>IF(OR(D215="",G215="",J215=""),"",J215-G215*IFERROR(VLOOKUP(D215,Товары!$B$4:$E$53,4,FALSE),0))</f>
        <v/>
      </c>
      <c r="N215" s="3"/>
      <c r="O215" s="4" t="str">
        <f t="shared" si="7"/>
        <v/>
      </c>
    </row>
    <row r="216" spans="1:15">
      <c r="A216" s="25"/>
      <c r="B216" s="3"/>
      <c r="C216" s="3"/>
      <c r="D216" s="3"/>
      <c r="E216" s="3"/>
      <c r="F216" s="3"/>
      <c r="G216" s="3"/>
      <c r="H216" s="5"/>
      <c r="I216" s="26"/>
      <c r="J216" s="6" t="str">
        <f t="shared" si="6"/>
        <v/>
      </c>
      <c r="K216" s="3"/>
      <c r="L216" s="3"/>
      <c r="M216" s="9" t="str">
        <f>IF(OR(D216="",G216="",J216=""),"",J216-G216*IFERROR(VLOOKUP(D216,Товары!$B$4:$E$53,4,FALSE),0))</f>
        <v/>
      </c>
      <c r="N216" s="3"/>
      <c r="O216" s="4" t="str">
        <f t="shared" si="7"/>
        <v/>
      </c>
    </row>
    <row r="217" spans="1:15">
      <c r="A217" s="25"/>
      <c r="B217" s="3"/>
      <c r="C217" s="3"/>
      <c r="D217" s="3"/>
      <c r="E217" s="3"/>
      <c r="F217" s="3"/>
      <c r="G217" s="3"/>
      <c r="H217" s="5"/>
      <c r="I217" s="26"/>
      <c r="J217" s="6" t="str">
        <f t="shared" si="6"/>
        <v/>
      </c>
      <c r="K217" s="3"/>
      <c r="L217" s="3"/>
      <c r="M217" s="9" t="str">
        <f>IF(OR(D217="",G217="",J217=""),"",J217-G217*IFERROR(VLOOKUP(D217,Товары!$B$4:$E$53,4,FALSE),0))</f>
        <v/>
      </c>
      <c r="N217" s="3"/>
      <c r="O217" s="4" t="str">
        <f t="shared" si="7"/>
        <v/>
      </c>
    </row>
    <row r="218" spans="1:15">
      <c r="A218" s="25"/>
      <c r="B218" s="3"/>
      <c r="C218" s="3"/>
      <c r="D218" s="3"/>
      <c r="E218" s="3"/>
      <c r="F218" s="3"/>
      <c r="G218" s="3"/>
      <c r="H218" s="5"/>
      <c r="I218" s="26"/>
      <c r="J218" s="6" t="str">
        <f t="shared" si="6"/>
        <v/>
      </c>
      <c r="K218" s="3"/>
      <c r="L218" s="3"/>
      <c r="M218" s="9" t="str">
        <f>IF(OR(D218="",G218="",J218=""),"",J218-G218*IFERROR(VLOOKUP(D218,Товары!$B$4:$E$53,4,FALSE),0))</f>
        <v/>
      </c>
      <c r="N218" s="3"/>
      <c r="O218" s="4" t="str">
        <f t="shared" si="7"/>
        <v/>
      </c>
    </row>
    <row r="219" spans="1:15">
      <c r="A219" s="25"/>
      <c r="B219" s="3"/>
      <c r="C219" s="3"/>
      <c r="D219" s="3"/>
      <c r="E219" s="3"/>
      <c r="F219" s="3"/>
      <c r="G219" s="3"/>
      <c r="H219" s="5"/>
      <c r="I219" s="26"/>
      <c r="J219" s="6" t="str">
        <f t="shared" si="6"/>
        <v/>
      </c>
      <c r="K219" s="3"/>
      <c r="L219" s="3"/>
      <c r="M219" s="9" t="str">
        <f>IF(OR(D219="",G219="",J219=""),"",J219-G219*IFERROR(VLOOKUP(D219,Товары!$B$4:$E$53,4,FALSE),0))</f>
        <v/>
      </c>
      <c r="N219" s="3"/>
      <c r="O219" s="4" t="str">
        <f t="shared" si="7"/>
        <v/>
      </c>
    </row>
    <row r="220" spans="1:15">
      <c r="A220" s="25"/>
      <c r="B220" s="3"/>
      <c r="C220" s="3"/>
      <c r="D220" s="3"/>
      <c r="E220" s="3"/>
      <c r="F220" s="3"/>
      <c r="G220" s="3"/>
      <c r="H220" s="5"/>
      <c r="I220" s="26"/>
      <c r="J220" s="6" t="str">
        <f t="shared" si="6"/>
        <v/>
      </c>
      <c r="K220" s="3"/>
      <c r="L220" s="3"/>
      <c r="M220" s="9" t="str">
        <f>IF(OR(D220="",G220="",J220=""),"",J220-G220*IFERROR(VLOOKUP(D220,Товары!$B$4:$E$53,4,FALSE),0))</f>
        <v/>
      </c>
      <c r="N220" s="3"/>
      <c r="O220" s="4" t="str">
        <f t="shared" si="7"/>
        <v/>
      </c>
    </row>
    <row r="221" spans="1:15">
      <c r="A221" s="25"/>
      <c r="B221" s="3"/>
      <c r="C221" s="3"/>
      <c r="D221" s="3"/>
      <c r="E221" s="3"/>
      <c r="F221" s="3"/>
      <c r="G221" s="3"/>
      <c r="H221" s="5"/>
      <c r="I221" s="26"/>
      <c r="J221" s="6" t="str">
        <f t="shared" si="6"/>
        <v/>
      </c>
      <c r="K221" s="3"/>
      <c r="L221" s="3"/>
      <c r="M221" s="9" t="str">
        <f>IF(OR(D221="",G221="",J221=""),"",J221-G221*IFERROR(VLOOKUP(D221,Товары!$B$4:$E$53,4,FALSE),0))</f>
        <v/>
      </c>
      <c r="N221" s="3"/>
      <c r="O221" s="4" t="str">
        <f t="shared" si="7"/>
        <v/>
      </c>
    </row>
    <row r="222" spans="1:15">
      <c r="A222" s="25"/>
      <c r="B222" s="3"/>
      <c r="C222" s="3"/>
      <c r="D222" s="3"/>
      <c r="E222" s="3"/>
      <c r="F222" s="3"/>
      <c r="G222" s="3"/>
      <c r="H222" s="5"/>
      <c r="I222" s="26"/>
      <c r="J222" s="6" t="str">
        <f t="shared" si="6"/>
        <v/>
      </c>
      <c r="K222" s="3"/>
      <c r="L222" s="3"/>
      <c r="M222" s="9" t="str">
        <f>IF(OR(D222="",G222="",J222=""),"",J222-G222*IFERROR(VLOOKUP(D222,Товары!$B$4:$E$53,4,FALSE),0))</f>
        <v/>
      </c>
      <c r="N222" s="3"/>
      <c r="O222" s="4" t="str">
        <f t="shared" si="7"/>
        <v/>
      </c>
    </row>
    <row r="223" spans="1:15">
      <c r="A223" s="25"/>
      <c r="B223" s="3"/>
      <c r="C223" s="3"/>
      <c r="D223" s="3"/>
      <c r="E223" s="3"/>
      <c r="F223" s="3"/>
      <c r="G223" s="3"/>
      <c r="H223" s="5"/>
      <c r="I223" s="26"/>
      <c r="J223" s="6" t="str">
        <f t="shared" si="6"/>
        <v/>
      </c>
      <c r="K223" s="3"/>
      <c r="L223" s="3"/>
      <c r="M223" s="9" t="str">
        <f>IF(OR(D223="",G223="",J223=""),"",J223-G223*IFERROR(VLOOKUP(D223,Товары!$B$4:$E$53,4,FALSE),0))</f>
        <v/>
      </c>
      <c r="N223" s="3"/>
      <c r="O223" s="4" t="str">
        <f t="shared" si="7"/>
        <v/>
      </c>
    </row>
    <row r="224" spans="1:15">
      <c r="A224" s="25"/>
      <c r="B224" s="3"/>
      <c r="C224" s="3"/>
      <c r="D224" s="3"/>
      <c r="E224" s="3"/>
      <c r="F224" s="3"/>
      <c r="G224" s="3"/>
      <c r="H224" s="5"/>
      <c r="I224" s="26"/>
      <c r="J224" s="6" t="str">
        <f t="shared" si="6"/>
        <v/>
      </c>
      <c r="K224" s="3"/>
      <c r="L224" s="3"/>
      <c r="M224" s="9" t="str">
        <f>IF(OR(D224="",G224="",J224=""),"",J224-G224*IFERROR(VLOOKUP(D224,Товары!$B$4:$E$53,4,FALSE),0))</f>
        <v/>
      </c>
      <c r="N224" s="3"/>
      <c r="O224" s="4" t="str">
        <f t="shared" si="7"/>
        <v/>
      </c>
    </row>
    <row r="225" spans="1:15">
      <c r="A225" s="25"/>
      <c r="B225" s="3"/>
      <c r="C225" s="3"/>
      <c r="D225" s="3"/>
      <c r="E225" s="3"/>
      <c r="F225" s="3"/>
      <c r="G225" s="3"/>
      <c r="H225" s="5"/>
      <c r="I225" s="26"/>
      <c r="J225" s="6" t="str">
        <f t="shared" si="6"/>
        <v/>
      </c>
      <c r="K225" s="3"/>
      <c r="L225" s="3"/>
      <c r="M225" s="9" t="str">
        <f>IF(OR(D225="",G225="",J225=""),"",J225-G225*IFERROR(VLOOKUP(D225,Товары!$B$4:$E$53,4,FALSE),0))</f>
        <v/>
      </c>
      <c r="N225" s="3"/>
      <c r="O225" s="4" t="str">
        <f t="shared" si="7"/>
        <v/>
      </c>
    </row>
    <row r="226" spans="1:15">
      <c r="A226" s="25"/>
      <c r="B226" s="3"/>
      <c r="C226" s="3"/>
      <c r="D226" s="3"/>
      <c r="E226" s="3"/>
      <c r="F226" s="3"/>
      <c r="G226" s="3"/>
      <c r="H226" s="5"/>
      <c r="I226" s="26"/>
      <c r="J226" s="6" t="str">
        <f t="shared" si="6"/>
        <v/>
      </c>
      <c r="K226" s="3"/>
      <c r="L226" s="3"/>
      <c r="M226" s="9" t="str">
        <f>IF(OR(D226="",G226="",J226=""),"",J226-G226*IFERROR(VLOOKUP(D226,Товары!$B$4:$E$53,4,FALSE),0))</f>
        <v/>
      </c>
      <c r="N226" s="3"/>
      <c r="O226" s="4" t="str">
        <f t="shared" si="7"/>
        <v/>
      </c>
    </row>
    <row r="227" spans="1:15">
      <c r="A227" s="25"/>
      <c r="B227" s="3"/>
      <c r="C227" s="3"/>
      <c r="D227" s="3"/>
      <c r="E227" s="3"/>
      <c r="F227" s="3"/>
      <c r="G227" s="3"/>
      <c r="H227" s="5"/>
      <c r="I227" s="26"/>
      <c r="J227" s="6" t="str">
        <f t="shared" si="6"/>
        <v/>
      </c>
      <c r="K227" s="3"/>
      <c r="L227" s="3"/>
      <c r="M227" s="9" t="str">
        <f>IF(OR(D227="",G227="",J227=""),"",J227-G227*IFERROR(VLOOKUP(D227,Товары!$B$4:$E$53,4,FALSE),0))</f>
        <v/>
      </c>
      <c r="N227" s="3"/>
      <c r="O227" s="4" t="str">
        <f t="shared" si="7"/>
        <v/>
      </c>
    </row>
    <row r="228" spans="1:15">
      <c r="A228" s="25"/>
      <c r="B228" s="3"/>
      <c r="C228" s="3"/>
      <c r="D228" s="3"/>
      <c r="E228" s="3"/>
      <c r="F228" s="3"/>
      <c r="G228" s="3"/>
      <c r="H228" s="5"/>
      <c r="I228" s="26"/>
      <c r="J228" s="6" t="str">
        <f t="shared" si="6"/>
        <v/>
      </c>
      <c r="K228" s="3"/>
      <c r="L228" s="3"/>
      <c r="M228" s="9" t="str">
        <f>IF(OR(D228="",G228="",J228=""),"",J228-G228*IFERROR(VLOOKUP(D228,Товары!$B$4:$E$53,4,FALSE),0))</f>
        <v/>
      </c>
      <c r="N228" s="3"/>
      <c r="O228" s="4" t="str">
        <f t="shared" si="7"/>
        <v/>
      </c>
    </row>
    <row r="229" spans="1:15">
      <c r="A229" s="25"/>
      <c r="B229" s="3"/>
      <c r="C229" s="3"/>
      <c r="D229" s="3"/>
      <c r="E229" s="3"/>
      <c r="F229" s="3"/>
      <c r="G229" s="3"/>
      <c r="H229" s="5"/>
      <c r="I229" s="26"/>
      <c r="J229" s="6" t="str">
        <f t="shared" si="6"/>
        <v/>
      </c>
      <c r="K229" s="3"/>
      <c r="L229" s="3"/>
      <c r="M229" s="9" t="str">
        <f>IF(OR(D229="",G229="",J229=""),"",J229-G229*IFERROR(VLOOKUP(D229,Товары!$B$4:$E$53,4,FALSE),0))</f>
        <v/>
      </c>
      <c r="N229" s="3"/>
      <c r="O229" s="4" t="str">
        <f t="shared" si="7"/>
        <v/>
      </c>
    </row>
    <row r="230" spans="1:15">
      <c r="A230" s="25"/>
      <c r="B230" s="3"/>
      <c r="C230" s="3"/>
      <c r="D230" s="3"/>
      <c r="E230" s="3"/>
      <c r="F230" s="3"/>
      <c r="G230" s="3"/>
      <c r="H230" s="5"/>
      <c r="I230" s="26"/>
      <c r="J230" s="6" t="str">
        <f t="shared" si="6"/>
        <v/>
      </c>
      <c r="K230" s="3"/>
      <c r="L230" s="3"/>
      <c r="M230" s="9" t="str">
        <f>IF(OR(D230="",G230="",J230=""),"",J230-G230*IFERROR(VLOOKUP(D230,Товары!$B$4:$E$53,4,FALSE),0))</f>
        <v/>
      </c>
      <c r="N230" s="3"/>
      <c r="O230" s="4" t="str">
        <f t="shared" si="7"/>
        <v/>
      </c>
    </row>
    <row r="231" spans="1:15">
      <c r="A231" s="25"/>
      <c r="B231" s="3"/>
      <c r="C231" s="3"/>
      <c r="D231" s="3"/>
      <c r="E231" s="3"/>
      <c r="F231" s="3"/>
      <c r="G231" s="3"/>
      <c r="H231" s="5"/>
      <c r="I231" s="26"/>
      <c r="J231" s="6" t="str">
        <f t="shared" si="6"/>
        <v/>
      </c>
      <c r="K231" s="3"/>
      <c r="L231" s="3"/>
      <c r="M231" s="9" t="str">
        <f>IF(OR(D231="",G231="",J231=""),"",J231-G231*IFERROR(VLOOKUP(D231,Товары!$B$4:$E$53,4,FALSE),0))</f>
        <v/>
      </c>
      <c r="N231" s="3"/>
      <c r="O231" s="4" t="str">
        <f t="shared" si="7"/>
        <v/>
      </c>
    </row>
    <row r="232" spans="1:15">
      <c r="A232" s="25"/>
      <c r="B232" s="3"/>
      <c r="C232" s="3"/>
      <c r="D232" s="3"/>
      <c r="E232" s="3"/>
      <c r="F232" s="3"/>
      <c r="G232" s="3"/>
      <c r="H232" s="5"/>
      <c r="I232" s="26"/>
      <c r="J232" s="6" t="str">
        <f t="shared" si="6"/>
        <v/>
      </c>
      <c r="K232" s="3"/>
      <c r="L232" s="3"/>
      <c r="M232" s="9" t="str">
        <f>IF(OR(D232="",G232="",J232=""),"",J232-G232*IFERROR(VLOOKUP(D232,Товары!$B$4:$E$53,4,FALSE),0))</f>
        <v/>
      </c>
      <c r="N232" s="3"/>
      <c r="O232" s="4" t="str">
        <f t="shared" si="7"/>
        <v/>
      </c>
    </row>
    <row r="233" spans="1:15">
      <c r="A233" s="25"/>
      <c r="B233" s="3"/>
      <c r="C233" s="3"/>
      <c r="D233" s="3"/>
      <c r="E233" s="3"/>
      <c r="F233" s="3"/>
      <c r="G233" s="3"/>
      <c r="H233" s="5"/>
      <c r="I233" s="26"/>
      <c r="J233" s="6" t="str">
        <f t="shared" si="6"/>
        <v/>
      </c>
      <c r="K233" s="3"/>
      <c r="L233" s="3"/>
      <c r="M233" s="9" t="str">
        <f>IF(OR(D233="",G233="",J233=""),"",J233-G233*IFERROR(VLOOKUP(D233,Товары!$B$4:$E$53,4,FALSE),0))</f>
        <v/>
      </c>
      <c r="N233" s="3"/>
      <c r="O233" s="4" t="str">
        <f t="shared" si="7"/>
        <v/>
      </c>
    </row>
    <row r="234" spans="1:15">
      <c r="A234" s="25"/>
      <c r="B234" s="3"/>
      <c r="C234" s="3"/>
      <c r="D234" s="3"/>
      <c r="E234" s="3"/>
      <c r="F234" s="3"/>
      <c r="G234" s="3"/>
      <c r="H234" s="5"/>
      <c r="I234" s="26"/>
      <c r="J234" s="6" t="str">
        <f t="shared" si="6"/>
        <v/>
      </c>
      <c r="K234" s="3"/>
      <c r="L234" s="3"/>
      <c r="M234" s="9" t="str">
        <f>IF(OR(D234="",G234="",J234=""),"",J234-G234*IFERROR(VLOOKUP(D234,Товары!$B$4:$E$53,4,FALSE),0))</f>
        <v/>
      </c>
      <c r="N234" s="3"/>
      <c r="O234" s="4" t="str">
        <f t="shared" si="7"/>
        <v/>
      </c>
    </row>
    <row r="235" spans="1:15">
      <c r="A235" s="25"/>
      <c r="B235" s="3"/>
      <c r="C235" s="3"/>
      <c r="D235" s="3"/>
      <c r="E235" s="3"/>
      <c r="F235" s="3"/>
      <c r="G235" s="3"/>
      <c r="H235" s="5"/>
      <c r="I235" s="26"/>
      <c r="J235" s="6" t="str">
        <f t="shared" si="6"/>
        <v/>
      </c>
      <c r="K235" s="3"/>
      <c r="L235" s="3"/>
      <c r="M235" s="9" t="str">
        <f>IF(OR(D235="",G235="",J235=""),"",J235-G235*IFERROR(VLOOKUP(D235,Товары!$B$4:$E$53,4,FALSE),0))</f>
        <v/>
      </c>
      <c r="N235" s="3"/>
      <c r="O235" s="4" t="str">
        <f t="shared" si="7"/>
        <v/>
      </c>
    </row>
    <row r="236" spans="1:15">
      <c r="A236" s="25"/>
      <c r="B236" s="3"/>
      <c r="C236" s="3"/>
      <c r="D236" s="3"/>
      <c r="E236" s="3"/>
      <c r="F236" s="3"/>
      <c r="G236" s="3"/>
      <c r="H236" s="5"/>
      <c r="I236" s="26"/>
      <c r="J236" s="6" t="str">
        <f t="shared" si="6"/>
        <v/>
      </c>
      <c r="K236" s="3"/>
      <c r="L236" s="3"/>
      <c r="M236" s="9" t="str">
        <f>IF(OR(D236="",G236="",J236=""),"",J236-G236*IFERROR(VLOOKUP(D236,Товары!$B$4:$E$53,4,FALSE),0))</f>
        <v/>
      </c>
      <c r="N236" s="3"/>
      <c r="O236" s="4" t="str">
        <f t="shared" si="7"/>
        <v/>
      </c>
    </row>
    <row r="237" spans="1:15">
      <c r="A237" s="25"/>
      <c r="B237" s="3"/>
      <c r="C237" s="3"/>
      <c r="D237" s="3"/>
      <c r="E237" s="3"/>
      <c r="F237" s="3"/>
      <c r="G237" s="3"/>
      <c r="H237" s="5"/>
      <c r="I237" s="26"/>
      <c r="J237" s="6" t="str">
        <f t="shared" si="6"/>
        <v/>
      </c>
      <c r="K237" s="3"/>
      <c r="L237" s="3"/>
      <c r="M237" s="9" t="str">
        <f>IF(OR(D237="",G237="",J237=""),"",J237-G237*IFERROR(VLOOKUP(D237,Товары!$B$4:$E$53,4,FALSE),0))</f>
        <v/>
      </c>
      <c r="N237" s="3"/>
      <c r="O237" s="4" t="str">
        <f t="shared" si="7"/>
        <v/>
      </c>
    </row>
    <row r="238" spans="1:15">
      <c r="A238" s="25"/>
      <c r="B238" s="3"/>
      <c r="C238" s="3"/>
      <c r="D238" s="3"/>
      <c r="E238" s="3"/>
      <c r="F238" s="3"/>
      <c r="G238" s="3"/>
      <c r="H238" s="5"/>
      <c r="I238" s="26"/>
      <c r="J238" s="6" t="str">
        <f t="shared" si="6"/>
        <v/>
      </c>
      <c r="K238" s="3"/>
      <c r="L238" s="3"/>
      <c r="M238" s="9" t="str">
        <f>IF(OR(D238="",G238="",J238=""),"",J238-G238*IFERROR(VLOOKUP(D238,Товары!$B$4:$E$53,4,FALSE),0))</f>
        <v/>
      </c>
      <c r="N238" s="3"/>
      <c r="O238" s="4" t="str">
        <f t="shared" si="7"/>
        <v/>
      </c>
    </row>
    <row r="239" spans="1:15">
      <c r="A239" s="25"/>
      <c r="B239" s="3"/>
      <c r="C239" s="3"/>
      <c r="D239" s="3"/>
      <c r="E239" s="3"/>
      <c r="F239" s="3"/>
      <c r="G239" s="3"/>
      <c r="H239" s="5"/>
      <c r="I239" s="26"/>
      <c r="J239" s="6" t="str">
        <f t="shared" si="6"/>
        <v/>
      </c>
      <c r="K239" s="3"/>
      <c r="L239" s="3"/>
      <c r="M239" s="9" t="str">
        <f>IF(OR(D239="",G239="",J239=""),"",J239-G239*IFERROR(VLOOKUP(D239,Товары!$B$4:$E$53,4,FALSE),0))</f>
        <v/>
      </c>
      <c r="N239" s="3"/>
      <c r="O239" s="4" t="str">
        <f t="shared" si="7"/>
        <v/>
      </c>
    </row>
    <row r="240" spans="1:15">
      <c r="A240" s="25"/>
      <c r="B240" s="3"/>
      <c r="C240" s="3"/>
      <c r="D240" s="3"/>
      <c r="E240" s="3"/>
      <c r="F240" s="3"/>
      <c r="G240" s="3"/>
      <c r="H240" s="5"/>
      <c r="I240" s="26"/>
      <c r="J240" s="6" t="str">
        <f t="shared" si="6"/>
        <v/>
      </c>
      <c r="K240" s="3"/>
      <c r="L240" s="3"/>
      <c r="M240" s="9" t="str">
        <f>IF(OR(D240="",G240="",J240=""),"",J240-G240*IFERROR(VLOOKUP(D240,Товары!$B$4:$E$53,4,FALSE),0))</f>
        <v/>
      </c>
      <c r="N240" s="3"/>
      <c r="O240" s="4" t="str">
        <f t="shared" si="7"/>
        <v/>
      </c>
    </row>
    <row r="241" spans="1:15">
      <c r="A241" s="25"/>
      <c r="B241" s="3"/>
      <c r="C241" s="3"/>
      <c r="D241" s="3"/>
      <c r="E241" s="3"/>
      <c r="F241" s="3"/>
      <c r="G241" s="3"/>
      <c r="H241" s="5"/>
      <c r="I241" s="26"/>
      <c r="J241" s="6" t="str">
        <f t="shared" si="6"/>
        <v/>
      </c>
      <c r="K241" s="3"/>
      <c r="L241" s="3"/>
      <c r="M241" s="9" t="str">
        <f>IF(OR(D241="",G241="",J241=""),"",J241-G241*IFERROR(VLOOKUP(D241,Товары!$B$4:$E$53,4,FALSE),0))</f>
        <v/>
      </c>
      <c r="N241" s="3"/>
      <c r="O241" s="4" t="str">
        <f t="shared" si="7"/>
        <v/>
      </c>
    </row>
    <row r="242" spans="1:15">
      <c r="A242" s="25"/>
      <c r="B242" s="3"/>
      <c r="C242" s="3"/>
      <c r="D242" s="3"/>
      <c r="E242" s="3"/>
      <c r="F242" s="3"/>
      <c r="G242" s="3"/>
      <c r="H242" s="5"/>
      <c r="I242" s="26"/>
      <c r="J242" s="6" t="str">
        <f t="shared" si="6"/>
        <v/>
      </c>
      <c r="K242" s="3"/>
      <c r="L242" s="3"/>
      <c r="M242" s="9" t="str">
        <f>IF(OR(D242="",G242="",J242=""),"",J242-G242*IFERROR(VLOOKUP(D242,Товары!$B$4:$E$53,4,FALSE),0))</f>
        <v/>
      </c>
      <c r="N242" s="3"/>
      <c r="O242" s="4" t="str">
        <f t="shared" si="7"/>
        <v/>
      </c>
    </row>
    <row r="243" spans="1:15">
      <c r="A243" s="25"/>
      <c r="B243" s="3"/>
      <c r="C243" s="3"/>
      <c r="D243" s="3"/>
      <c r="E243" s="3"/>
      <c r="F243" s="3"/>
      <c r="G243" s="3"/>
      <c r="H243" s="5"/>
      <c r="I243" s="26"/>
      <c r="J243" s="6" t="str">
        <f t="shared" si="6"/>
        <v/>
      </c>
      <c r="K243" s="3"/>
      <c r="L243" s="3"/>
      <c r="M243" s="9" t="str">
        <f>IF(OR(D243="",G243="",J243=""),"",J243-G243*IFERROR(VLOOKUP(D243,Товары!$B$4:$E$53,4,FALSE),0))</f>
        <v/>
      </c>
      <c r="N243" s="3"/>
      <c r="O243" s="4" t="str">
        <f t="shared" si="7"/>
        <v/>
      </c>
    </row>
    <row r="244" spans="1:15">
      <c r="A244" s="25"/>
      <c r="B244" s="3"/>
      <c r="C244" s="3"/>
      <c r="D244" s="3"/>
      <c r="E244" s="3"/>
      <c r="F244" s="3"/>
      <c r="G244" s="3"/>
      <c r="H244" s="5"/>
      <c r="I244" s="26"/>
      <c r="J244" s="6" t="str">
        <f t="shared" si="6"/>
        <v/>
      </c>
      <c r="K244" s="3"/>
      <c r="L244" s="3"/>
      <c r="M244" s="9" t="str">
        <f>IF(OR(D244="",G244="",J244=""),"",J244-G244*IFERROR(VLOOKUP(D244,Товары!$B$4:$E$53,4,FALSE),0))</f>
        <v/>
      </c>
      <c r="N244" s="3"/>
      <c r="O244" s="4" t="str">
        <f t="shared" si="7"/>
        <v/>
      </c>
    </row>
    <row r="245" spans="1:15">
      <c r="A245" s="25"/>
      <c r="B245" s="3"/>
      <c r="C245" s="3"/>
      <c r="D245" s="3"/>
      <c r="E245" s="3"/>
      <c r="F245" s="3"/>
      <c r="G245" s="3"/>
      <c r="H245" s="5"/>
      <c r="I245" s="26"/>
      <c r="J245" s="6" t="str">
        <f t="shared" si="6"/>
        <v/>
      </c>
      <c r="K245" s="3"/>
      <c r="L245" s="3"/>
      <c r="M245" s="9" t="str">
        <f>IF(OR(D245="",G245="",J245=""),"",J245-G245*IFERROR(VLOOKUP(D245,Товары!$B$4:$E$53,4,FALSE),0))</f>
        <v/>
      </c>
      <c r="N245" s="3"/>
      <c r="O245" s="4" t="str">
        <f t="shared" si="7"/>
        <v/>
      </c>
    </row>
    <row r="246" spans="1:15">
      <c r="A246" s="25"/>
      <c r="B246" s="3"/>
      <c r="C246" s="3"/>
      <c r="D246" s="3"/>
      <c r="E246" s="3"/>
      <c r="F246" s="3"/>
      <c r="G246" s="3"/>
      <c r="H246" s="5"/>
      <c r="I246" s="26"/>
      <c r="J246" s="6" t="str">
        <f t="shared" si="6"/>
        <v/>
      </c>
      <c r="K246" s="3"/>
      <c r="L246" s="3"/>
      <c r="M246" s="9" t="str">
        <f>IF(OR(D246="",G246="",J246=""),"",J246-G246*IFERROR(VLOOKUP(D246,Товары!$B$4:$E$53,4,FALSE),0))</f>
        <v/>
      </c>
      <c r="N246" s="3"/>
      <c r="O246" s="4" t="str">
        <f t="shared" si="7"/>
        <v/>
      </c>
    </row>
    <row r="247" spans="1:15">
      <c r="A247" s="25"/>
      <c r="B247" s="3"/>
      <c r="C247" s="3"/>
      <c r="D247" s="3"/>
      <c r="E247" s="3"/>
      <c r="F247" s="3"/>
      <c r="G247" s="3"/>
      <c r="H247" s="5"/>
      <c r="I247" s="26"/>
      <c r="J247" s="6" t="str">
        <f t="shared" si="6"/>
        <v/>
      </c>
      <c r="K247" s="3"/>
      <c r="L247" s="3"/>
      <c r="M247" s="9" t="str">
        <f>IF(OR(D247="",G247="",J247=""),"",J247-G247*IFERROR(VLOOKUP(D247,Товары!$B$4:$E$53,4,FALSE),0))</f>
        <v/>
      </c>
      <c r="N247" s="3"/>
      <c r="O247" s="4" t="str">
        <f t="shared" si="7"/>
        <v/>
      </c>
    </row>
    <row r="248" spans="1:15">
      <c r="A248" s="25"/>
      <c r="B248" s="3"/>
      <c r="C248" s="3"/>
      <c r="D248" s="3"/>
      <c r="E248" s="3"/>
      <c r="F248" s="3"/>
      <c r="G248" s="3"/>
      <c r="H248" s="5"/>
      <c r="I248" s="26"/>
      <c r="J248" s="6" t="str">
        <f t="shared" si="6"/>
        <v/>
      </c>
      <c r="K248" s="3"/>
      <c r="L248" s="3"/>
      <c r="M248" s="9" t="str">
        <f>IF(OR(D248="",G248="",J248=""),"",J248-G248*IFERROR(VLOOKUP(D248,Товары!$B$4:$E$53,4,FALSE),0))</f>
        <v/>
      </c>
      <c r="N248" s="3"/>
      <c r="O248" s="4" t="str">
        <f t="shared" si="7"/>
        <v/>
      </c>
    </row>
    <row r="249" spans="1:15">
      <c r="A249" s="25"/>
      <c r="B249" s="3"/>
      <c r="C249" s="3"/>
      <c r="D249" s="3"/>
      <c r="E249" s="3"/>
      <c r="F249" s="3"/>
      <c r="G249" s="3"/>
      <c r="H249" s="5"/>
      <c r="I249" s="26"/>
      <c r="J249" s="6" t="str">
        <f t="shared" si="6"/>
        <v/>
      </c>
      <c r="K249" s="3"/>
      <c r="L249" s="3"/>
      <c r="M249" s="9" t="str">
        <f>IF(OR(D249="",G249="",J249=""),"",J249-G249*IFERROR(VLOOKUP(D249,Товары!$B$4:$E$53,4,FALSE),0))</f>
        <v/>
      </c>
      <c r="N249" s="3"/>
      <c r="O249" s="4" t="str">
        <f t="shared" si="7"/>
        <v/>
      </c>
    </row>
    <row r="250" spans="1:15">
      <c r="A250" s="25"/>
      <c r="B250" s="3"/>
      <c r="C250" s="3"/>
      <c r="D250" s="3"/>
      <c r="E250" s="3"/>
      <c r="F250" s="3"/>
      <c r="G250" s="3"/>
      <c r="H250" s="5"/>
      <c r="I250" s="26"/>
      <c r="J250" s="6" t="str">
        <f t="shared" si="6"/>
        <v/>
      </c>
      <c r="K250" s="3"/>
      <c r="L250" s="3"/>
      <c r="M250" s="9" t="str">
        <f>IF(OR(D250="",G250="",J250=""),"",J250-G250*IFERROR(VLOOKUP(D250,Товары!$B$4:$E$53,4,FALSE),0))</f>
        <v/>
      </c>
      <c r="N250" s="3"/>
      <c r="O250" s="4" t="str">
        <f t="shared" si="7"/>
        <v/>
      </c>
    </row>
    <row r="251" spans="1:15">
      <c r="A251" s="25"/>
      <c r="B251" s="3"/>
      <c r="C251" s="3"/>
      <c r="D251" s="3"/>
      <c r="E251" s="3"/>
      <c r="F251" s="3"/>
      <c r="G251" s="3"/>
      <c r="H251" s="5"/>
      <c r="I251" s="26"/>
      <c r="J251" s="6" t="str">
        <f t="shared" si="6"/>
        <v/>
      </c>
      <c r="K251" s="3"/>
      <c r="L251" s="3"/>
      <c r="M251" s="9" t="str">
        <f>IF(OR(D251="",G251="",J251=""),"",J251-G251*IFERROR(VLOOKUP(D251,Товары!$B$4:$E$53,4,FALSE),0))</f>
        <v/>
      </c>
      <c r="N251" s="3"/>
      <c r="O251" s="4" t="str">
        <f t="shared" si="7"/>
        <v/>
      </c>
    </row>
    <row r="252" spans="1:15">
      <c r="A252" s="25"/>
      <c r="B252" s="3"/>
      <c r="C252" s="3"/>
      <c r="D252" s="3"/>
      <c r="E252" s="3"/>
      <c r="F252" s="3"/>
      <c r="G252" s="3"/>
      <c r="H252" s="5"/>
      <c r="I252" s="26"/>
      <c r="J252" s="6" t="str">
        <f t="shared" si="6"/>
        <v/>
      </c>
      <c r="K252" s="3"/>
      <c r="L252" s="3"/>
      <c r="M252" s="9" t="str">
        <f>IF(OR(D252="",G252="",J252=""),"",J252-G252*IFERROR(VLOOKUP(D252,Товары!$B$4:$E$53,4,FALSE),0))</f>
        <v/>
      </c>
      <c r="N252" s="3"/>
      <c r="O252" s="4" t="str">
        <f t="shared" si="7"/>
        <v/>
      </c>
    </row>
    <row r="253" spans="1:15">
      <c r="A253" s="25"/>
      <c r="B253" s="3"/>
      <c r="C253" s="3"/>
      <c r="D253" s="3"/>
      <c r="E253" s="3"/>
      <c r="F253" s="3"/>
      <c r="G253" s="3"/>
      <c r="H253" s="5"/>
      <c r="I253" s="26"/>
      <c r="J253" s="6" t="str">
        <f t="shared" si="6"/>
        <v/>
      </c>
      <c r="K253" s="3"/>
      <c r="L253" s="3"/>
      <c r="M253" s="9" t="str">
        <f>IF(OR(D253="",G253="",J253=""),"",J253-G253*IFERROR(VLOOKUP(D253,Товары!$B$4:$E$53,4,FALSE),0))</f>
        <v/>
      </c>
      <c r="N253" s="3"/>
      <c r="O253" s="4" t="str">
        <f t="shared" si="7"/>
        <v/>
      </c>
    </row>
    <row r="254" spans="1:15">
      <c r="A254" s="25"/>
      <c r="B254" s="3"/>
      <c r="C254" s="3"/>
      <c r="D254" s="3"/>
      <c r="E254" s="3"/>
      <c r="F254" s="3"/>
      <c r="G254" s="3"/>
      <c r="H254" s="5"/>
      <c r="I254" s="26"/>
      <c r="J254" s="6" t="str">
        <f t="shared" si="6"/>
        <v/>
      </c>
      <c r="K254" s="3"/>
      <c r="L254" s="3"/>
      <c r="M254" s="9" t="str">
        <f>IF(OR(D254="",G254="",J254=""),"",J254-G254*IFERROR(VLOOKUP(D254,Товары!$B$4:$E$53,4,FALSE),0))</f>
        <v/>
      </c>
      <c r="N254" s="3"/>
      <c r="O254" s="4" t="str">
        <f t="shared" si="7"/>
        <v/>
      </c>
    </row>
    <row r="255" spans="1:15">
      <c r="A255" s="25"/>
      <c r="B255" s="3"/>
      <c r="C255" s="3"/>
      <c r="D255" s="3"/>
      <c r="E255" s="3"/>
      <c r="F255" s="3"/>
      <c r="G255" s="3"/>
      <c r="H255" s="5"/>
      <c r="I255" s="26"/>
      <c r="J255" s="6" t="str">
        <f t="shared" si="6"/>
        <v/>
      </c>
      <c r="K255" s="3"/>
      <c r="L255" s="3"/>
      <c r="M255" s="9" t="str">
        <f>IF(OR(D255="",G255="",J255=""),"",J255-G255*IFERROR(VLOOKUP(D255,Товары!$B$4:$E$53,4,FALSE),0))</f>
        <v/>
      </c>
      <c r="N255" s="3"/>
      <c r="O255" s="4" t="str">
        <f t="shared" si="7"/>
        <v/>
      </c>
    </row>
    <row r="256" spans="1:15">
      <c r="A256" s="25"/>
      <c r="B256" s="3"/>
      <c r="C256" s="3"/>
      <c r="D256" s="3"/>
      <c r="E256" s="3"/>
      <c r="F256" s="3"/>
      <c r="G256" s="3"/>
      <c r="H256" s="5"/>
      <c r="I256" s="26"/>
      <c r="J256" s="6" t="str">
        <f t="shared" si="6"/>
        <v/>
      </c>
      <c r="K256" s="3"/>
      <c r="L256" s="3"/>
      <c r="M256" s="9" t="str">
        <f>IF(OR(D256="",G256="",J256=""),"",J256-G256*IFERROR(VLOOKUP(D256,Товары!$B$4:$E$53,4,FALSE),0))</f>
        <v/>
      </c>
      <c r="N256" s="3"/>
      <c r="O256" s="4" t="str">
        <f t="shared" si="7"/>
        <v/>
      </c>
    </row>
    <row r="257" spans="1:15">
      <c r="A257" s="25"/>
      <c r="B257" s="3"/>
      <c r="C257" s="3"/>
      <c r="D257" s="3"/>
      <c r="E257" s="3"/>
      <c r="F257" s="3"/>
      <c r="G257" s="3"/>
      <c r="H257" s="5"/>
      <c r="I257" s="26"/>
      <c r="J257" s="6" t="str">
        <f t="shared" si="6"/>
        <v/>
      </c>
      <c r="K257" s="3"/>
      <c r="L257" s="3"/>
      <c r="M257" s="9" t="str">
        <f>IF(OR(D257="",G257="",J257=""),"",J257-G257*IFERROR(VLOOKUP(D257,Товары!$B$4:$E$53,4,FALSE),0))</f>
        <v/>
      </c>
      <c r="N257" s="3"/>
      <c r="O257" s="4" t="str">
        <f t="shared" si="7"/>
        <v/>
      </c>
    </row>
    <row r="258" spans="1:15">
      <c r="A258" s="25"/>
      <c r="B258" s="3"/>
      <c r="C258" s="3"/>
      <c r="D258" s="3"/>
      <c r="E258" s="3"/>
      <c r="F258" s="3"/>
      <c r="G258" s="3"/>
      <c r="H258" s="5"/>
      <c r="I258" s="26"/>
      <c r="J258" s="6" t="str">
        <f t="shared" si="6"/>
        <v/>
      </c>
      <c r="K258" s="3"/>
      <c r="L258" s="3"/>
      <c r="M258" s="9" t="str">
        <f>IF(OR(D258="",G258="",J258=""),"",J258-G258*IFERROR(VLOOKUP(D258,Товары!$B$4:$E$53,4,FALSE),0))</f>
        <v/>
      </c>
      <c r="N258" s="3"/>
      <c r="O258" s="4" t="str">
        <f t="shared" si="7"/>
        <v/>
      </c>
    </row>
    <row r="259" spans="1:15">
      <c r="A259" s="25"/>
      <c r="B259" s="3"/>
      <c r="C259" s="3"/>
      <c r="D259" s="3"/>
      <c r="E259" s="3"/>
      <c r="F259" s="3"/>
      <c r="G259" s="3"/>
      <c r="H259" s="5"/>
      <c r="I259" s="26"/>
      <c r="J259" s="6" t="str">
        <f t="shared" si="6"/>
        <v/>
      </c>
      <c r="K259" s="3"/>
      <c r="L259" s="3"/>
      <c r="M259" s="9" t="str">
        <f>IF(OR(D259="",G259="",J259=""),"",J259-G259*IFERROR(VLOOKUP(D259,Товары!$B$4:$E$53,4,FALSE),0))</f>
        <v/>
      </c>
      <c r="N259" s="3"/>
      <c r="O259" s="4" t="str">
        <f t="shared" si="7"/>
        <v/>
      </c>
    </row>
    <row r="260" spans="1:15">
      <c r="A260" s="25"/>
      <c r="B260" s="3"/>
      <c r="C260" s="3"/>
      <c r="D260" s="3"/>
      <c r="E260" s="3"/>
      <c r="F260" s="3"/>
      <c r="G260" s="3"/>
      <c r="H260" s="5"/>
      <c r="I260" s="26"/>
      <c r="J260" s="6" t="str">
        <f t="shared" si="6"/>
        <v/>
      </c>
      <c r="K260" s="3"/>
      <c r="L260" s="3"/>
      <c r="M260" s="9" t="str">
        <f>IF(OR(D260="",G260="",J260=""),"",J260-G260*IFERROR(VLOOKUP(D260,Товары!$B$4:$E$53,4,FALSE),0))</f>
        <v/>
      </c>
      <c r="N260" s="3"/>
      <c r="O260" s="4" t="str">
        <f t="shared" si="7"/>
        <v/>
      </c>
    </row>
    <row r="261" spans="1:15">
      <c r="A261" s="25"/>
      <c r="B261" s="3"/>
      <c r="C261" s="3"/>
      <c r="D261" s="3"/>
      <c r="E261" s="3"/>
      <c r="F261" s="3"/>
      <c r="G261" s="3"/>
      <c r="H261" s="5"/>
      <c r="I261" s="26"/>
      <c r="J261" s="6" t="str">
        <f t="shared" ref="J261:J324" si="8">IF(OR(G261="",H261=""),"",G261*H261*(1-I261))</f>
        <v/>
      </c>
      <c r="K261" s="3"/>
      <c r="L261" s="3"/>
      <c r="M261" s="9" t="str">
        <f>IF(OR(D261="",G261="",J261=""),"",J261-G261*IFERROR(VLOOKUP(D261,Товары!$B$4:$E$53,4,FALSE),0))</f>
        <v/>
      </c>
      <c r="N261" s="3"/>
      <c r="O261" s="4" t="str">
        <f t="shared" ref="O261:O304" si="9">IF(A261="","",MONTH(A261))</f>
        <v/>
      </c>
    </row>
    <row r="262" spans="1:15">
      <c r="A262" s="25"/>
      <c r="B262" s="3"/>
      <c r="C262" s="3"/>
      <c r="D262" s="3"/>
      <c r="E262" s="3"/>
      <c r="F262" s="3"/>
      <c r="G262" s="3"/>
      <c r="H262" s="5"/>
      <c r="I262" s="26"/>
      <c r="J262" s="6" t="str">
        <f t="shared" si="8"/>
        <v/>
      </c>
      <c r="K262" s="3"/>
      <c r="L262" s="3"/>
      <c r="M262" s="9" t="str">
        <f>IF(OR(D262="",G262="",J262=""),"",J262-G262*IFERROR(VLOOKUP(D262,Товары!$B$4:$E$53,4,FALSE),0))</f>
        <v/>
      </c>
      <c r="N262" s="3"/>
      <c r="O262" s="4" t="str">
        <f t="shared" si="9"/>
        <v/>
      </c>
    </row>
    <row r="263" spans="1:15">
      <c r="A263" s="25"/>
      <c r="B263" s="3"/>
      <c r="C263" s="3"/>
      <c r="D263" s="3"/>
      <c r="E263" s="3"/>
      <c r="F263" s="3"/>
      <c r="G263" s="3"/>
      <c r="H263" s="5"/>
      <c r="I263" s="26"/>
      <c r="J263" s="6" t="str">
        <f t="shared" si="8"/>
        <v/>
      </c>
      <c r="K263" s="3"/>
      <c r="L263" s="3"/>
      <c r="M263" s="9" t="str">
        <f>IF(OR(D263="",G263="",J263=""),"",J263-G263*IFERROR(VLOOKUP(D263,Товары!$B$4:$E$53,4,FALSE),0))</f>
        <v/>
      </c>
      <c r="N263" s="3"/>
      <c r="O263" s="4" t="str">
        <f t="shared" si="9"/>
        <v/>
      </c>
    </row>
    <row r="264" spans="1:15">
      <c r="A264" s="25"/>
      <c r="B264" s="3"/>
      <c r="C264" s="3"/>
      <c r="D264" s="3"/>
      <c r="E264" s="3"/>
      <c r="F264" s="3"/>
      <c r="G264" s="3"/>
      <c r="H264" s="5"/>
      <c r="I264" s="26"/>
      <c r="J264" s="6" t="str">
        <f t="shared" si="8"/>
        <v/>
      </c>
      <c r="K264" s="3"/>
      <c r="L264" s="3"/>
      <c r="M264" s="9" t="str">
        <f>IF(OR(D264="",G264="",J264=""),"",J264-G264*IFERROR(VLOOKUP(D264,Товары!$B$4:$E$53,4,FALSE),0))</f>
        <v/>
      </c>
      <c r="N264" s="3"/>
      <c r="O264" s="4" t="str">
        <f t="shared" si="9"/>
        <v/>
      </c>
    </row>
    <row r="265" spans="1:15">
      <c r="A265" s="25"/>
      <c r="B265" s="3"/>
      <c r="C265" s="3"/>
      <c r="D265" s="3"/>
      <c r="E265" s="3"/>
      <c r="F265" s="3"/>
      <c r="G265" s="3"/>
      <c r="H265" s="5"/>
      <c r="I265" s="26"/>
      <c r="J265" s="6" t="str">
        <f t="shared" si="8"/>
        <v/>
      </c>
      <c r="K265" s="3"/>
      <c r="L265" s="3"/>
      <c r="M265" s="9" t="str">
        <f>IF(OR(D265="",G265="",J265=""),"",J265-G265*IFERROR(VLOOKUP(D265,Товары!$B$4:$E$53,4,FALSE),0))</f>
        <v/>
      </c>
      <c r="N265" s="3"/>
      <c r="O265" s="4" t="str">
        <f t="shared" si="9"/>
        <v/>
      </c>
    </row>
    <row r="266" spans="1:15">
      <c r="A266" s="25"/>
      <c r="B266" s="3"/>
      <c r="C266" s="3"/>
      <c r="D266" s="3"/>
      <c r="E266" s="3"/>
      <c r="F266" s="3"/>
      <c r="G266" s="3"/>
      <c r="H266" s="5"/>
      <c r="I266" s="26"/>
      <c r="J266" s="6" t="str">
        <f t="shared" si="8"/>
        <v/>
      </c>
      <c r="K266" s="3"/>
      <c r="L266" s="3"/>
      <c r="M266" s="9" t="str">
        <f>IF(OR(D266="",G266="",J266=""),"",J266-G266*IFERROR(VLOOKUP(D266,Товары!$B$4:$E$53,4,FALSE),0))</f>
        <v/>
      </c>
      <c r="N266" s="3"/>
      <c r="O266" s="4" t="str">
        <f t="shared" si="9"/>
        <v/>
      </c>
    </row>
    <row r="267" spans="1:15">
      <c r="A267" s="25"/>
      <c r="B267" s="3"/>
      <c r="C267" s="3"/>
      <c r="D267" s="3"/>
      <c r="E267" s="3"/>
      <c r="F267" s="3"/>
      <c r="G267" s="3"/>
      <c r="H267" s="5"/>
      <c r="I267" s="26"/>
      <c r="J267" s="6" t="str">
        <f t="shared" si="8"/>
        <v/>
      </c>
      <c r="K267" s="3"/>
      <c r="L267" s="3"/>
      <c r="M267" s="9" t="str">
        <f>IF(OR(D267="",G267="",J267=""),"",J267-G267*IFERROR(VLOOKUP(D267,Товары!$B$4:$E$53,4,FALSE),0))</f>
        <v/>
      </c>
      <c r="N267" s="3"/>
      <c r="O267" s="4" t="str">
        <f t="shared" si="9"/>
        <v/>
      </c>
    </row>
    <row r="268" spans="1:15">
      <c r="A268" s="25"/>
      <c r="B268" s="3"/>
      <c r="C268" s="3"/>
      <c r="D268" s="3"/>
      <c r="E268" s="3"/>
      <c r="F268" s="3"/>
      <c r="G268" s="3"/>
      <c r="H268" s="5"/>
      <c r="I268" s="26"/>
      <c r="J268" s="6" t="str">
        <f t="shared" si="8"/>
        <v/>
      </c>
      <c r="K268" s="3"/>
      <c r="L268" s="3"/>
      <c r="M268" s="9" t="str">
        <f>IF(OR(D268="",G268="",J268=""),"",J268-G268*IFERROR(VLOOKUP(D268,Товары!$B$4:$E$53,4,FALSE),0))</f>
        <v/>
      </c>
      <c r="N268" s="3"/>
      <c r="O268" s="4" t="str">
        <f t="shared" si="9"/>
        <v/>
      </c>
    </row>
    <row r="269" spans="1:15">
      <c r="A269" s="25"/>
      <c r="B269" s="3"/>
      <c r="C269" s="3"/>
      <c r="D269" s="3"/>
      <c r="E269" s="3"/>
      <c r="F269" s="3"/>
      <c r="G269" s="3"/>
      <c r="H269" s="5"/>
      <c r="I269" s="26"/>
      <c r="J269" s="6" t="str">
        <f t="shared" si="8"/>
        <v/>
      </c>
      <c r="K269" s="3"/>
      <c r="L269" s="3"/>
      <c r="M269" s="9" t="str">
        <f>IF(OR(D269="",G269="",J269=""),"",J269-G269*IFERROR(VLOOKUP(D269,Товары!$B$4:$E$53,4,FALSE),0))</f>
        <v/>
      </c>
      <c r="N269" s="3"/>
      <c r="O269" s="4" t="str">
        <f t="shared" si="9"/>
        <v/>
      </c>
    </row>
    <row r="270" spans="1:15">
      <c r="A270" s="25"/>
      <c r="B270" s="3"/>
      <c r="C270" s="3"/>
      <c r="D270" s="3"/>
      <c r="E270" s="3"/>
      <c r="F270" s="3"/>
      <c r="G270" s="3"/>
      <c r="H270" s="5"/>
      <c r="I270" s="26"/>
      <c r="J270" s="6" t="str">
        <f t="shared" si="8"/>
        <v/>
      </c>
      <c r="K270" s="3"/>
      <c r="L270" s="3"/>
      <c r="M270" s="9" t="str">
        <f>IF(OR(D270="",G270="",J270=""),"",J270-G270*IFERROR(VLOOKUP(D270,Товары!$B$4:$E$53,4,FALSE),0))</f>
        <v/>
      </c>
      <c r="N270" s="3"/>
      <c r="O270" s="4" t="str">
        <f t="shared" si="9"/>
        <v/>
      </c>
    </row>
    <row r="271" spans="1:15">
      <c r="A271" s="25"/>
      <c r="B271" s="3"/>
      <c r="C271" s="3"/>
      <c r="D271" s="3"/>
      <c r="E271" s="3"/>
      <c r="F271" s="3"/>
      <c r="G271" s="3"/>
      <c r="H271" s="5"/>
      <c r="I271" s="26"/>
      <c r="J271" s="6" t="str">
        <f t="shared" si="8"/>
        <v/>
      </c>
      <c r="K271" s="3"/>
      <c r="L271" s="3"/>
      <c r="M271" s="9" t="str">
        <f>IF(OR(D271="",G271="",J271=""),"",J271-G271*IFERROR(VLOOKUP(D271,Товары!$B$4:$E$53,4,FALSE),0))</f>
        <v/>
      </c>
      <c r="N271" s="3"/>
      <c r="O271" s="4" t="str">
        <f t="shared" si="9"/>
        <v/>
      </c>
    </row>
    <row r="272" spans="1:15">
      <c r="A272" s="25"/>
      <c r="B272" s="3"/>
      <c r="C272" s="3"/>
      <c r="D272" s="3"/>
      <c r="E272" s="3"/>
      <c r="F272" s="3"/>
      <c r="G272" s="3"/>
      <c r="H272" s="5"/>
      <c r="I272" s="26"/>
      <c r="J272" s="6" t="str">
        <f t="shared" si="8"/>
        <v/>
      </c>
      <c r="K272" s="3"/>
      <c r="L272" s="3"/>
      <c r="M272" s="9" t="str">
        <f>IF(OR(D272="",G272="",J272=""),"",J272-G272*IFERROR(VLOOKUP(D272,Товары!$B$4:$E$53,4,FALSE),0))</f>
        <v/>
      </c>
      <c r="N272" s="3"/>
      <c r="O272" s="4" t="str">
        <f t="shared" si="9"/>
        <v/>
      </c>
    </row>
    <row r="273" spans="1:15">
      <c r="A273" s="25"/>
      <c r="B273" s="3"/>
      <c r="C273" s="3"/>
      <c r="D273" s="3"/>
      <c r="E273" s="3"/>
      <c r="F273" s="3"/>
      <c r="G273" s="3"/>
      <c r="H273" s="5"/>
      <c r="I273" s="26"/>
      <c r="J273" s="6" t="str">
        <f t="shared" si="8"/>
        <v/>
      </c>
      <c r="K273" s="3"/>
      <c r="L273" s="3"/>
      <c r="M273" s="9" t="str">
        <f>IF(OR(D273="",G273="",J273=""),"",J273-G273*IFERROR(VLOOKUP(D273,Товары!$B$4:$E$53,4,FALSE),0))</f>
        <v/>
      </c>
      <c r="N273" s="3"/>
      <c r="O273" s="4" t="str">
        <f t="shared" si="9"/>
        <v/>
      </c>
    </row>
    <row r="274" spans="1:15">
      <c r="A274" s="25"/>
      <c r="B274" s="3"/>
      <c r="C274" s="3"/>
      <c r="D274" s="3"/>
      <c r="E274" s="3"/>
      <c r="F274" s="3"/>
      <c r="G274" s="3"/>
      <c r="H274" s="5"/>
      <c r="I274" s="26"/>
      <c r="J274" s="6" t="str">
        <f t="shared" si="8"/>
        <v/>
      </c>
      <c r="K274" s="3"/>
      <c r="L274" s="3"/>
      <c r="M274" s="9" t="str">
        <f>IF(OR(D274="",G274="",J274=""),"",J274-G274*IFERROR(VLOOKUP(D274,Товары!$B$4:$E$53,4,FALSE),0))</f>
        <v/>
      </c>
      <c r="N274" s="3"/>
      <c r="O274" s="4" t="str">
        <f t="shared" si="9"/>
        <v/>
      </c>
    </row>
    <row r="275" spans="1:15">
      <c r="A275" s="25"/>
      <c r="B275" s="3"/>
      <c r="C275" s="3"/>
      <c r="D275" s="3"/>
      <c r="E275" s="3"/>
      <c r="F275" s="3"/>
      <c r="G275" s="3"/>
      <c r="H275" s="5"/>
      <c r="I275" s="26"/>
      <c r="J275" s="6" t="str">
        <f t="shared" si="8"/>
        <v/>
      </c>
      <c r="K275" s="3"/>
      <c r="L275" s="3"/>
      <c r="M275" s="9" t="str">
        <f>IF(OR(D275="",G275="",J275=""),"",J275-G275*IFERROR(VLOOKUP(D275,Товары!$B$4:$E$53,4,FALSE),0))</f>
        <v/>
      </c>
      <c r="N275" s="3"/>
      <c r="O275" s="4" t="str">
        <f t="shared" si="9"/>
        <v/>
      </c>
    </row>
    <row r="276" spans="1:15">
      <c r="A276" s="25"/>
      <c r="B276" s="3"/>
      <c r="C276" s="3"/>
      <c r="D276" s="3"/>
      <c r="E276" s="3"/>
      <c r="F276" s="3"/>
      <c r="G276" s="3"/>
      <c r="H276" s="5"/>
      <c r="I276" s="26"/>
      <c r="J276" s="6" t="str">
        <f t="shared" si="8"/>
        <v/>
      </c>
      <c r="K276" s="3"/>
      <c r="L276" s="3"/>
      <c r="M276" s="9" t="str">
        <f>IF(OR(D276="",G276="",J276=""),"",J276-G276*IFERROR(VLOOKUP(D276,Товары!$B$4:$E$53,4,FALSE),0))</f>
        <v/>
      </c>
      <c r="N276" s="3"/>
      <c r="O276" s="4" t="str">
        <f t="shared" si="9"/>
        <v/>
      </c>
    </row>
    <row r="277" spans="1:15">
      <c r="A277" s="25"/>
      <c r="B277" s="3"/>
      <c r="C277" s="3"/>
      <c r="D277" s="3"/>
      <c r="E277" s="3"/>
      <c r="F277" s="3"/>
      <c r="G277" s="3"/>
      <c r="H277" s="5"/>
      <c r="I277" s="26"/>
      <c r="J277" s="6" t="str">
        <f t="shared" si="8"/>
        <v/>
      </c>
      <c r="K277" s="3"/>
      <c r="L277" s="3"/>
      <c r="M277" s="9" t="str">
        <f>IF(OR(D277="",G277="",J277=""),"",J277-G277*IFERROR(VLOOKUP(D277,Товары!$B$4:$E$53,4,FALSE),0))</f>
        <v/>
      </c>
      <c r="N277" s="3"/>
      <c r="O277" s="4" t="str">
        <f t="shared" si="9"/>
        <v/>
      </c>
    </row>
    <row r="278" spans="1:15">
      <c r="A278" s="25"/>
      <c r="B278" s="3"/>
      <c r="C278" s="3"/>
      <c r="D278" s="3"/>
      <c r="E278" s="3"/>
      <c r="F278" s="3"/>
      <c r="G278" s="3"/>
      <c r="H278" s="5"/>
      <c r="I278" s="26"/>
      <c r="J278" s="6" t="str">
        <f t="shared" si="8"/>
        <v/>
      </c>
      <c r="K278" s="3"/>
      <c r="L278" s="3"/>
      <c r="M278" s="9" t="str">
        <f>IF(OR(D278="",G278="",J278=""),"",J278-G278*IFERROR(VLOOKUP(D278,Товары!$B$4:$E$53,4,FALSE),0))</f>
        <v/>
      </c>
      <c r="N278" s="3"/>
      <c r="O278" s="4" t="str">
        <f t="shared" si="9"/>
        <v/>
      </c>
    </row>
    <row r="279" spans="1:15">
      <c r="A279" s="25"/>
      <c r="B279" s="3"/>
      <c r="C279" s="3"/>
      <c r="D279" s="3"/>
      <c r="E279" s="3"/>
      <c r="F279" s="3"/>
      <c r="G279" s="3"/>
      <c r="H279" s="5"/>
      <c r="I279" s="26"/>
      <c r="J279" s="6" t="str">
        <f t="shared" si="8"/>
        <v/>
      </c>
      <c r="K279" s="3"/>
      <c r="L279" s="3"/>
      <c r="M279" s="9" t="str">
        <f>IF(OR(D279="",G279="",J279=""),"",J279-G279*IFERROR(VLOOKUP(D279,Товары!$B$4:$E$53,4,FALSE),0))</f>
        <v/>
      </c>
      <c r="N279" s="3"/>
      <c r="O279" s="4" t="str">
        <f t="shared" si="9"/>
        <v/>
      </c>
    </row>
    <row r="280" spans="1:15">
      <c r="A280" s="25"/>
      <c r="B280" s="3"/>
      <c r="C280" s="3"/>
      <c r="D280" s="3"/>
      <c r="E280" s="3"/>
      <c r="F280" s="3"/>
      <c r="G280" s="3"/>
      <c r="H280" s="5"/>
      <c r="I280" s="26"/>
      <c r="J280" s="6" t="str">
        <f t="shared" si="8"/>
        <v/>
      </c>
      <c r="K280" s="3"/>
      <c r="L280" s="3"/>
      <c r="M280" s="9" t="str">
        <f>IF(OR(D280="",G280="",J280=""),"",J280-G280*IFERROR(VLOOKUP(D280,Товары!$B$4:$E$53,4,FALSE),0))</f>
        <v/>
      </c>
      <c r="N280" s="3"/>
      <c r="O280" s="4" t="str">
        <f t="shared" si="9"/>
        <v/>
      </c>
    </row>
    <row r="281" spans="1:15">
      <c r="A281" s="25"/>
      <c r="B281" s="3"/>
      <c r="C281" s="3"/>
      <c r="D281" s="3"/>
      <c r="E281" s="3"/>
      <c r="F281" s="3"/>
      <c r="G281" s="3"/>
      <c r="H281" s="5"/>
      <c r="I281" s="26"/>
      <c r="J281" s="6" t="str">
        <f t="shared" si="8"/>
        <v/>
      </c>
      <c r="K281" s="3"/>
      <c r="L281" s="3"/>
      <c r="M281" s="9" t="str">
        <f>IF(OR(D281="",G281="",J281=""),"",J281-G281*IFERROR(VLOOKUP(D281,Товары!$B$4:$E$53,4,FALSE),0))</f>
        <v/>
      </c>
      <c r="N281" s="3"/>
      <c r="O281" s="4" t="str">
        <f t="shared" si="9"/>
        <v/>
      </c>
    </row>
    <row r="282" spans="1:15">
      <c r="A282" s="25"/>
      <c r="B282" s="3"/>
      <c r="C282" s="3"/>
      <c r="D282" s="3"/>
      <c r="E282" s="3"/>
      <c r="F282" s="3"/>
      <c r="G282" s="3"/>
      <c r="H282" s="5"/>
      <c r="I282" s="26"/>
      <c r="J282" s="6" t="str">
        <f t="shared" si="8"/>
        <v/>
      </c>
      <c r="K282" s="3"/>
      <c r="L282" s="3"/>
      <c r="M282" s="9" t="str">
        <f>IF(OR(D282="",G282="",J282=""),"",J282-G282*IFERROR(VLOOKUP(D282,Товары!$B$4:$E$53,4,FALSE),0))</f>
        <v/>
      </c>
      <c r="N282" s="3"/>
      <c r="O282" s="4" t="str">
        <f t="shared" si="9"/>
        <v/>
      </c>
    </row>
    <row r="283" spans="1:15">
      <c r="A283" s="25"/>
      <c r="B283" s="3"/>
      <c r="C283" s="3"/>
      <c r="D283" s="3"/>
      <c r="E283" s="3"/>
      <c r="F283" s="3"/>
      <c r="G283" s="3"/>
      <c r="H283" s="5"/>
      <c r="I283" s="26"/>
      <c r="J283" s="6" t="str">
        <f t="shared" si="8"/>
        <v/>
      </c>
      <c r="K283" s="3"/>
      <c r="L283" s="3"/>
      <c r="M283" s="9" t="str">
        <f>IF(OR(D283="",G283="",J283=""),"",J283-G283*IFERROR(VLOOKUP(D283,Товары!$B$4:$E$53,4,FALSE),0))</f>
        <v/>
      </c>
      <c r="N283" s="3"/>
      <c r="O283" s="4" t="str">
        <f t="shared" si="9"/>
        <v/>
      </c>
    </row>
    <row r="284" spans="1:15">
      <c r="A284" s="25"/>
      <c r="B284" s="3"/>
      <c r="C284" s="3"/>
      <c r="D284" s="3"/>
      <c r="E284" s="3"/>
      <c r="F284" s="3"/>
      <c r="G284" s="3"/>
      <c r="H284" s="5"/>
      <c r="I284" s="26"/>
      <c r="J284" s="6" t="str">
        <f t="shared" si="8"/>
        <v/>
      </c>
      <c r="K284" s="3"/>
      <c r="L284" s="3"/>
      <c r="M284" s="9" t="str">
        <f>IF(OR(D284="",G284="",J284=""),"",J284-G284*IFERROR(VLOOKUP(D284,Товары!$B$4:$E$53,4,FALSE),0))</f>
        <v/>
      </c>
      <c r="N284" s="3"/>
      <c r="O284" s="4" t="str">
        <f t="shared" si="9"/>
        <v/>
      </c>
    </row>
    <row r="285" spans="1:15">
      <c r="A285" s="25"/>
      <c r="B285" s="3"/>
      <c r="C285" s="3"/>
      <c r="D285" s="3"/>
      <c r="E285" s="3"/>
      <c r="F285" s="3"/>
      <c r="G285" s="3"/>
      <c r="H285" s="5"/>
      <c r="I285" s="26"/>
      <c r="J285" s="6" t="str">
        <f t="shared" si="8"/>
        <v/>
      </c>
      <c r="K285" s="3"/>
      <c r="L285" s="3"/>
      <c r="M285" s="9" t="str">
        <f>IF(OR(D285="",G285="",J285=""),"",J285-G285*IFERROR(VLOOKUP(D285,Товары!$B$4:$E$53,4,FALSE),0))</f>
        <v/>
      </c>
      <c r="N285" s="3"/>
      <c r="O285" s="4" t="str">
        <f t="shared" si="9"/>
        <v/>
      </c>
    </row>
    <row r="286" spans="1:15">
      <c r="A286" s="25"/>
      <c r="B286" s="3"/>
      <c r="C286" s="3"/>
      <c r="D286" s="3"/>
      <c r="E286" s="3"/>
      <c r="F286" s="3"/>
      <c r="G286" s="3"/>
      <c r="H286" s="5"/>
      <c r="I286" s="26"/>
      <c r="J286" s="6" t="str">
        <f t="shared" si="8"/>
        <v/>
      </c>
      <c r="K286" s="3"/>
      <c r="L286" s="3"/>
      <c r="M286" s="9" t="str">
        <f>IF(OR(D286="",G286="",J286=""),"",J286-G286*IFERROR(VLOOKUP(D286,Товары!$B$4:$E$53,4,FALSE),0))</f>
        <v/>
      </c>
      <c r="N286" s="3"/>
      <c r="O286" s="4" t="str">
        <f t="shared" si="9"/>
        <v/>
      </c>
    </row>
    <row r="287" spans="1:15">
      <c r="A287" s="25"/>
      <c r="B287" s="3"/>
      <c r="C287" s="3"/>
      <c r="D287" s="3"/>
      <c r="E287" s="3"/>
      <c r="F287" s="3"/>
      <c r="G287" s="3"/>
      <c r="H287" s="5"/>
      <c r="I287" s="26"/>
      <c r="J287" s="6" t="str">
        <f t="shared" si="8"/>
        <v/>
      </c>
      <c r="K287" s="3"/>
      <c r="L287" s="3"/>
      <c r="M287" s="9" t="str">
        <f>IF(OR(D287="",G287="",J287=""),"",J287-G287*IFERROR(VLOOKUP(D287,Товары!$B$4:$E$53,4,FALSE),0))</f>
        <v/>
      </c>
      <c r="N287" s="3"/>
      <c r="O287" s="4" t="str">
        <f t="shared" si="9"/>
        <v/>
      </c>
    </row>
    <row r="288" spans="1:15">
      <c r="A288" s="25"/>
      <c r="B288" s="3"/>
      <c r="C288" s="3"/>
      <c r="D288" s="3"/>
      <c r="E288" s="3"/>
      <c r="F288" s="3"/>
      <c r="G288" s="3"/>
      <c r="H288" s="5"/>
      <c r="I288" s="26"/>
      <c r="J288" s="6" t="str">
        <f t="shared" si="8"/>
        <v/>
      </c>
      <c r="K288" s="3"/>
      <c r="L288" s="3"/>
      <c r="M288" s="9" t="str">
        <f>IF(OR(D288="",G288="",J288=""),"",J288-G288*IFERROR(VLOOKUP(D288,Товары!$B$4:$E$53,4,FALSE),0))</f>
        <v/>
      </c>
      <c r="N288" s="3"/>
      <c r="O288" s="4" t="str">
        <f t="shared" si="9"/>
        <v/>
      </c>
    </row>
    <row r="289" spans="1:15">
      <c r="A289" s="25"/>
      <c r="B289" s="3"/>
      <c r="C289" s="3"/>
      <c r="D289" s="3"/>
      <c r="E289" s="3"/>
      <c r="F289" s="3"/>
      <c r="G289" s="3"/>
      <c r="H289" s="5"/>
      <c r="I289" s="26"/>
      <c r="J289" s="6" t="str">
        <f t="shared" si="8"/>
        <v/>
      </c>
      <c r="K289" s="3"/>
      <c r="L289" s="3"/>
      <c r="M289" s="9" t="str">
        <f>IF(OR(D289="",G289="",J289=""),"",J289-G289*IFERROR(VLOOKUP(D289,Товары!$B$4:$E$53,4,FALSE),0))</f>
        <v/>
      </c>
      <c r="N289" s="3"/>
      <c r="O289" s="4" t="str">
        <f t="shared" si="9"/>
        <v/>
      </c>
    </row>
    <row r="290" spans="1:15">
      <c r="A290" s="25"/>
      <c r="B290" s="3"/>
      <c r="C290" s="3"/>
      <c r="D290" s="3"/>
      <c r="E290" s="3"/>
      <c r="F290" s="3"/>
      <c r="G290" s="3"/>
      <c r="H290" s="5"/>
      <c r="I290" s="26"/>
      <c r="J290" s="6" t="str">
        <f t="shared" si="8"/>
        <v/>
      </c>
      <c r="K290" s="3"/>
      <c r="L290" s="3"/>
      <c r="M290" s="9" t="str">
        <f>IF(OR(D290="",G290="",J290=""),"",J290-G290*IFERROR(VLOOKUP(D290,Товары!$B$4:$E$53,4,FALSE),0))</f>
        <v/>
      </c>
      <c r="N290" s="3"/>
      <c r="O290" s="4" t="str">
        <f t="shared" si="9"/>
        <v/>
      </c>
    </row>
    <row r="291" spans="1:15">
      <c r="A291" s="25"/>
      <c r="B291" s="3"/>
      <c r="C291" s="3"/>
      <c r="D291" s="3"/>
      <c r="E291" s="3"/>
      <c r="F291" s="3"/>
      <c r="G291" s="3"/>
      <c r="H291" s="5"/>
      <c r="I291" s="26"/>
      <c r="J291" s="6" t="str">
        <f t="shared" si="8"/>
        <v/>
      </c>
      <c r="K291" s="3"/>
      <c r="L291" s="3"/>
      <c r="M291" s="9" t="str">
        <f>IF(OR(D291="",G291="",J291=""),"",J291-G291*IFERROR(VLOOKUP(D291,Товары!$B$4:$E$53,4,FALSE),0))</f>
        <v/>
      </c>
      <c r="N291" s="3"/>
      <c r="O291" s="4" t="str">
        <f t="shared" si="9"/>
        <v/>
      </c>
    </row>
    <row r="292" spans="1:15">
      <c r="A292" s="25"/>
      <c r="B292" s="3"/>
      <c r="C292" s="3"/>
      <c r="D292" s="3"/>
      <c r="E292" s="3"/>
      <c r="F292" s="3"/>
      <c r="G292" s="3"/>
      <c r="H292" s="5"/>
      <c r="I292" s="26"/>
      <c r="J292" s="6" t="str">
        <f t="shared" si="8"/>
        <v/>
      </c>
      <c r="K292" s="3"/>
      <c r="L292" s="3"/>
      <c r="M292" s="9" t="str">
        <f>IF(OR(D292="",G292="",J292=""),"",J292-G292*IFERROR(VLOOKUP(D292,Товары!$B$4:$E$53,4,FALSE),0))</f>
        <v/>
      </c>
      <c r="N292" s="3"/>
      <c r="O292" s="4" t="str">
        <f t="shared" si="9"/>
        <v/>
      </c>
    </row>
    <row r="293" spans="1:15">
      <c r="A293" s="25"/>
      <c r="B293" s="3"/>
      <c r="C293" s="3"/>
      <c r="D293" s="3"/>
      <c r="E293" s="3"/>
      <c r="F293" s="3"/>
      <c r="G293" s="3"/>
      <c r="H293" s="5"/>
      <c r="I293" s="26"/>
      <c r="J293" s="6" t="str">
        <f t="shared" si="8"/>
        <v/>
      </c>
      <c r="K293" s="3"/>
      <c r="L293" s="3"/>
      <c r="M293" s="9" t="str">
        <f>IF(OR(D293="",G293="",J293=""),"",J293-G293*IFERROR(VLOOKUP(D293,Товары!$B$4:$E$53,4,FALSE),0))</f>
        <v/>
      </c>
      <c r="N293" s="3"/>
      <c r="O293" s="4" t="str">
        <f t="shared" si="9"/>
        <v/>
      </c>
    </row>
    <row r="294" spans="1:15">
      <c r="A294" s="25"/>
      <c r="B294" s="3"/>
      <c r="C294" s="3"/>
      <c r="D294" s="3"/>
      <c r="E294" s="3"/>
      <c r="F294" s="3"/>
      <c r="G294" s="3"/>
      <c r="H294" s="5"/>
      <c r="I294" s="26"/>
      <c r="J294" s="6" t="str">
        <f t="shared" si="8"/>
        <v/>
      </c>
      <c r="K294" s="3"/>
      <c r="L294" s="3"/>
      <c r="M294" s="9" t="str">
        <f>IF(OR(D294="",G294="",J294=""),"",J294-G294*IFERROR(VLOOKUP(D294,Товары!$B$4:$E$53,4,FALSE),0))</f>
        <v/>
      </c>
      <c r="N294" s="3"/>
      <c r="O294" s="4" t="str">
        <f t="shared" si="9"/>
        <v/>
      </c>
    </row>
    <row r="295" spans="1:15">
      <c r="A295" s="25"/>
      <c r="B295" s="3"/>
      <c r="C295" s="3"/>
      <c r="D295" s="3"/>
      <c r="E295" s="3"/>
      <c r="F295" s="3"/>
      <c r="G295" s="3"/>
      <c r="H295" s="5"/>
      <c r="I295" s="26"/>
      <c r="J295" s="6" t="str">
        <f t="shared" si="8"/>
        <v/>
      </c>
      <c r="K295" s="3"/>
      <c r="L295" s="3"/>
      <c r="M295" s="9" t="str">
        <f>IF(OR(D295="",G295="",J295=""),"",J295-G295*IFERROR(VLOOKUP(D295,Товары!$B$4:$E$53,4,FALSE),0))</f>
        <v/>
      </c>
      <c r="N295" s="3"/>
      <c r="O295" s="4" t="str">
        <f t="shared" si="9"/>
        <v/>
      </c>
    </row>
    <row r="296" spans="1:15">
      <c r="A296" s="25"/>
      <c r="B296" s="3"/>
      <c r="C296" s="3"/>
      <c r="D296" s="3"/>
      <c r="E296" s="3"/>
      <c r="F296" s="3"/>
      <c r="G296" s="3"/>
      <c r="H296" s="5"/>
      <c r="I296" s="26"/>
      <c r="J296" s="6" t="str">
        <f t="shared" si="8"/>
        <v/>
      </c>
      <c r="K296" s="3"/>
      <c r="L296" s="3"/>
      <c r="M296" s="9" t="str">
        <f>IF(OR(D296="",G296="",J296=""),"",J296-G296*IFERROR(VLOOKUP(D296,Товары!$B$4:$E$53,4,FALSE),0))</f>
        <v/>
      </c>
      <c r="N296" s="3"/>
      <c r="O296" s="4" t="str">
        <f t="shared" si="9"/>
        <v/>
      </c>
    </row>
    <row r="297" spans="1:15">
      <c r="A297" s="25"/>
      <c r="B297" s="3"/>
      <c r="C297" s="3"/>
      <c r="D297" s="3"/>
      <c r="E297" s="3"/>
      <c r="F297" s="3"/>
      <c r="G297" s="3"/>
      <c r="H297" s="5"/>
      <c r="I297" s="26"/>
      <c r="J297" s="6" t="str">
        <f t="shared" si="8"/>
        <v/>
      </c>
      <c r="K297" s="3"/>
      <c r="L297" s="3"/>
      <c r="M297" s="9" t="str">
        <f>IF(OR(D297="",G297="",J297=""),"",J297-G297*IFERROR(VLOOKUP(D297,Товары!$B$4:$E$53,4,FALSE),0))</f>
        <v/>
      </c>
      <c r="N297" s="3"/>
      <c r="O297" s="4" t="str">
        <f t="shared" si="9"/>
        <v/>
      </c>
    </row>
    <row r="298" spans="1:15">
      <c r="A298" s="25"/>
      <c r="B298" s="3"/>
      <c r="C298" s="3"/>
      <c r="D298" s="3"/>
      <c r="E298" s="3"/>
      <c r="F298" s="3"/>
      <c r="G298" s="3"/>
      <c r="H298" s="5"/>
      <c r="I298" s="26"/>
      <c r="J298" s="6" t="str">
        <f t="shared" si="8"/>
        <v/>
      </c>
      <c r="K298" s="3"/>
      <c r="L298" s="3"/>
      <c r="M298" s="9" t="str">
        <f>IF(OR(D298="",G298="",J298=""),"",J298-G298*IFERROR(VLOOKUP(D298,Товары!$B$4:$E$53,4,FALSE),0))</f>
        <v/>
      </c>
      <c r="N298" s="3"/>
      <c r="O298" s="4" t="str">
        <f t="shared" si="9"/>
        <v/>
      </c>
    </row>
    <row r="299" spans="1:15">
      <c r="A299" s="25"/>
      <c r="B299" s="3"/>
      <c r="C299" s="3"/>
      <c r="D299" s="3"/>
      <c r="E299" s="3"/>
      <c r="F299" s="3"/>
      <c r="G299" s="3"/>
      <c r="H299" s="5"/>
      <c r="I299" s="26"/>
      <c r="J299" s="6" t="str">
        <f t="shared" si="8"/>
        <v/>
      </c>
      <c r="K299" s="3"/>
      <c r="L299" s="3"/>
      <c r="M299" s="9" t="str">
        <f>IF(OR(D299="",G299="",J299=""),"",J299-G299*IFERROR(VLOOKUP(D299,Товары!$B$4:$E$53,4,FALSE),0))</f>
        <v/>
      </c>
      <c r="N299" s="3"/>
      <c r="O299" s="4" t="str">
        <f t="shared" si="9"/>
        <v/>
      </c>
    </row>
    <row r="300" spans="1:15">
      <c r="A300" s="25"/>
      <c r="B300" s="3"/>
      <c r="C300" s="3"/>
      <c r="D300" s="3"/>
      <c r="E300" s="3"/>
      <c r="F300" s="3"/>
      <c r="G300" s="3"/>
      <c r="H300" s="5"/>
      <c r="I300" s="26"/>
      <c r="J300" s="6" t="str">
        <f t="shared" si="8"/>
        <v/>
      </c>
      <c r="K300" s="3"/>
      <c r="L300" s="3"/>
      <c r="M300" s="9" t="str">
        <f>IF(OR(D300="",G300="",J300=""),"",J300-G300*IFERROR(VLOOKUP(D300,Товары!$B$4:$E$53,4,FALSE),0))</f>
        <v/>
      </c>
      <c r="N300" s="3"/>
      <c r="O300" s="4" t="str">
        <f t="shared" si="9"/>
        <v/>
      </c>
    </row>
    <row r="301" spans="1:15">
      <c r="A301" s="25"/>
      <c r="B301" s="3"/>
      <c r="C301" s="3"/>
      <c r="D301" s="3"/>
      <c r="E301" s="3"/>
      <c r="F301" s="3"/>
      <c r="G301" s="3"/>
      <c r="H301" s="5"/>
      <c r="I301" s="26"/>
      <c r="J301" s="6" t="str">
        <f t="shared" si="8"/>
        <v/>
      </c>
      <c r="K301" s="3"/>
      <c r="L301" s="3"/>
      <c r="M301" s="9" t="str">
        <f>IF(OR(D301="",G301="",J301=""),"",J301-G301*IFERROR(VLOOKUP(D301,Товары!$B$4:$E$53,4,FALSE),0))</f>
        <v/>
      </c>
      <c r="N301" s="3"/>
      <c r="O301" s="4" t="str">
        <f t="shared" si="9"/>
        <v/>
      </c>
    </row>
    <row r="302" spans="1:15">
      <c r="A302" s="25"/>
      <c r="B302" s="3"/>
      <c r="C302" s="3"/>
      <c r="D302" s="3"/>
      <c r="E302" s="3"/>
      <c r="F302" s="3"/>
      <c r="G302" s="3"/>
      <c r="H302" s="5"/>
      <c r="I302" s="26"/>
      <c r="J302" s="6" t="str">
        <f t="shared" si="8"/>
        <v/>
      </c>
      <c r="K302" s="3"/>
      <c r="L302" s="3"/>
      <c r="M302" s="9" t="str">
        <f>IF(OR(D302="",G302="",J302=""),"",J302-G302*IFERROR(VLOOKUP(D302,Товары!$B$4:$E$53,4,FALSE),0))</f>
        <v/>
      </c>
      <c r="N302" s="3"/>
      <c r="O302" s="4" t="str">
        <f t="shared" si="9"/>
        <v/>
      </c>
    </row>
    <row r="303" spans="1:15">
      <c r="A303" s="25"/>
      <c r="B303" s="3"/>
      <c r="C303" s="3"/>
      <c r="D303" s="3"/>
      <c r="E303" s="3"/>
      <c r="F303" s="3"/>
      <c r="G303" s="3"/>
      <c r="H303" s="5"/>
      <c r="I303" s="26"/>
      <c r="J303" s="6" t="str">
        <f t="shared" si="8"/>
        <v/>
      </c>
      <c r="K303" s="3"/>
      <c r="L303" s="3"/>
      <c r="M303" s="9" t="str">
        <f>IF(OR(D303="",G303="",J303=""),"",J303-G303*IFERROR(VLOOKUP(D303,Товары!$B$4:$E$53,4,FALSE),0))</f>
        <v/>
      </c>
      <c r="N303" s="3"/>
      <c r="O303" s="4" t="str">
        <f t="shared" si="9"/>
        <v/>
      </c>
    </row>
    <row r="304" spans="1:15">
      <c r="A304" s="25"/>
      <c r="B304" s="3"/>
      <c r="C304" s="3"/>
      <c r="D304" s="3"/>
      <c r="E304" s="3"/>
      <c r="F304" s="3"/>
      <c r="G304" s="3"/>
      <c r="H304" s="5"/>
      <c r="I304" s="26"/>
      <c r="J304" s="6" t="str">
        <f t="shared" si="8"/>
        <v/>
      </c>
      <c r="K304" s="3"/>
      <c r="L304" s="3"/>
      <c r="M304" s="9" t="str">
        <f>IF(OR(D304="",G304="",J304=""),"",J304-G304*IFERROR(VLOOKUP(D304,Товары!$B$4:$E$53,4,FALSE),0))</f>
        <v/>
      </c>
      <c r="N304" s="3"/>
      <c r="O304" s="4" t="str">
        <f t="shared" si="9"/>
        <v/>
      </c>
    </row>
  </sheetData>
  <mergeCells count="2">
    <mergeCell ref="A1:N1"/>
    <mergeCell ref="A2:N2"/>
  </mergeCells>
  <conditionalFormatting sqref="K5:K304">
    <cfRule type="expression" dxfId="1" priority="1">
      <formula>K5="Оплачен"</formula>
    </cfRule>
    <cfRule type="expression" dxfId="0" priority="2">
      <formula>K5="Отменен"</formula>
    </cfRule>
  </conditionalFormatting>
  <dataValidations count="1">
    <dataValidation type="list" sqref="L5:L304" xr:uid="{00000000-0002-0000-0200-000003000000}">
      <formula1>"Да,Нет"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xr:uid="{00000000-0002-0000-0200-000000000000}">
          <x14:formula1>
            <xm:f>Справочник!$C$2:$C$5</xm:f>
          </x14:formula1>
          <xm:sqref>E5:E304</xm:sqref>
        </x14:dataValidation>
        <x14:dataValidation type="list" xr:uid="{00000000-0002-0000-0200-000001000000}">
          <x14:formula1>
            <xm:f>Менеджеры!$A$4:$A$23</xm:f>
          </x14:formula1>
          <xm:sqref>F5:F304</xm:sqref>
        </x14:dataValidation>
        <x14:dataValidation type="list" xr:uid="{00000000-0002-0000-0200-000002000000}">
          <x14:formula1>
            <xm:f>Справочник!$E$2:$E$6</xm:f>
          </x14:formula1>
          <xm:sqref>K5:K304</xm:sqref>
        </x14:dataValidation>
        <x14:dataValidation type="list" xr:uid="{00000000-0002-0000-0200-000004000000}">
          <x14:formula1>
            <xm:f>Товары!$B$4:$B$53</xm:f>
          </x14:formula1>
          <xm:sqref>D5:D304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53"/>
  <sheetViews>
    <sheetView workbookViewId="0">
      <selection sqref="A1:G1"/>
    </sheetView>
  </sheetViews>
  <sheetFormatPr defaultRowHeight="14"/>
  <cols>
    <col min="1" max="1" width="12" customWidth="1"/>
    <col min="2" max="2" width="28" customWidth="1"/>
    <col min="3" max="6" width="18" customWidth="1"/>
    <col min="7" max="7" width="16" customWidth="1"/>
  </cols>
  <sheetData>
    <row r="1" spans="1:26">
      <c r="A1" s="30" t="s">
        <v>85</v>
      </c>
      <c r="B1" s="30"/>
      <c r="C1" s="30"/>
      <c r="D1" s="30"/>
      <c r="E1" s="30"/>
      <c r="F1" s="30"/>
      <c r="G1" s="30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3" spans="1:26" ht="28">
      <c r="A3" s="2" t="s">
        <v>86</v>
      </c>
      <c r="B3" s="2" t="s">
        <v>51</v>
      </c>
      <c r="C3" s="2" t="s">
        <v>87</v>
      </c>
      <c r="D3" s="2" t="s">
        <v>55</v>
      </c>
      <c r="E3" s="2" t="s">
        <v>88</v>
      </c>
      <c r="F3" s="2" t="s">
        <v>60</v>
      </c>
      <c r="G3" s="2" t="s">
        <v>15</v>
      </c>
    </row>
    <row r="4" spans="1:26">
      <c r="A4" s="3" t="s">
        <v>89</v>
      </c>
      <c r="B4" s="3" t="s">
        <v>64</v>
      </c>
      <c r="C4" s="3" t="s">
        <v>90</v>
      </c>
      <c r="D4" s="5">
        <v>15000</v>
      </c>
      <c r="E4" s="5">
        <v>6000</v>
      </c>
      <c r="F4" s="6">
        <f t="shared" ref="F4:F35" si="0">D4-E4</f>
        <v>9000</v>
      </c>
      <c r="G4" s="7">
        <f t="shared" ref="G4:G35" si="1">IFERROR(F4/D4,0)</f>
        <v>0.6</v>
      </c>
    </row>
    <row r="5" spans="1:26">
      <c r="A5" s="3" t="s">
        <v>91</v>
      </c>
      <c r="B5" s="3" t="s">
        <v>71</v>
      </c>
      <c r="C5" s="3" t="s">
        <v>90</v>
      </c>
      <c r="D5" s="5">
        <v>30000</v>
      </c>
      <c r="E5" s="5">
        <v>12000</v>
      </c>
      <c r="F5" s="6">
        <f t="shared" si="0"/>
        <v>18000</v>
      </c>
      <c r="G5" s="7">
        <f t="shared" si="1"/>
        <v>0.6</v>
      </c>
    </row>
    <row r="6" spans="1:26">
      <c r="A6" s="3" t="s">
        <v>92</v>
      </c>
      <c r="B6" s="3" t="s">
        <v>77</v>
      </c>
      <c r="C6" s="3" t="s">
        <v>90</v>
      </c>
      <c r="D6" s="5">
        <v>50000</v>
      </c>
      <c r="E6" s="5">
        <v>20000</v>
      </c>
      <c r="F6" s="6">
        <f t="shared" si="0"/>
        <v>30000</v>
      </c>
      <c r="G6" s="7">
        <f t="shared" si="1"/>
        <v>0.6</v>
      </c>
    </row>
    <row r="7" spans="1:26">
      <c r="A7" s="3" t="s">
        <v>93</v>
      </c>
      <c r="B7" s="3" t="s">
        <v>81</v>
      </c>
      <c r="C7" s="3" t="s">
        <v>94</v>
      </c>
      <c r="D7" s="5">
        <v>8000</v>
      </c>
      <c r="E7" s="5">
        <v>2500</v>
      </c>
      <c r="F7" s="6">
        <f t="shared" si="0"/>
        <v>5500</v>
      </c>
      <c r="G7" s="7">
        <f t="shared" si="1"/>
        <v>0.6875</v>
      </c>
    </row>
    <row r="8" spans="1:26">
      <c r="A8" s="3"/>
      <c r="B8" s="3"/>
      <c r="C8" s="3"/>
      <c r="D8" s="5"/>
      <c r="E8" s="5"/>
      <c r="F8" s="6">
        <f t="shared" si="0"/>
        <v>0</v>
      </c>
      <c r="G8" s="7">
        <f t="shared" si="1"/>
        <v>0</v>
      </c>
    </row>
    <row r="9" spans="1:26">
      <c r="A9" s="3"/>
      <c r="B9" s="3"/>
      <c r="C9" s="3"/>
      <c r="D9" s="5"/>
      <c r="E9" s="5"/>
      <c r="F9" s="6">
        <f t="shared" si="0"/>
        <v>0</v>
      </c>
      <c r="G9" s="7">
        <f t="shared" si="1"/>
        <v>0</v>
      </c>
    </row>
    <row r="10" spans="1:26">
      <c r="A10" s="3"/>
      <c r="B10" s="3"/>
      <c r="C10" s="3"/>
      <c r="D10" s="5"/>
      <c r="E10" s="5"/>
      <c r="F10" s="6">
        <f t="shared" si="0"/>
        <v>0</v>
      </c>
      <c r="G10" s="7">
        <f t="shared" si="1"/>
        <v>0</v>
      </c>
    </row>
    <row r="11" spans="1:26">
      <c r="A11" s="3"/>
      <c r="B11" s="3"/>
      <c r="C11" s="3"/>
      <c r="D11" s="5"/>
      <c r="E11" s="5"/>
      <c r="F11" s="6">
        <f t="shared" si="0"/>
        <v>0</v>
      </c>
      <c r="G11" s="7">
        <f t="shared" si="1"/>
        <v>0</v>
      </c>
    </row>
    <row r="12" spans="1:26">
      <c r="A12" s="3"/>
      <c r="B12" s="3"/>
      <c r="C12" s="3"/>
      <c r="D12" s="5"/>
      <c r="E12" s="5"/>
      <c r="F12" s="6">
        <f t="shared" si="0"/>
        <v>0</v>
      </c>
      <c r="G12" s="7">
        <f t="shared" si="1"/>
        <v>0</v>
      </c>
    </row>
    <row r="13" spans="1:26">
      <c r="A13" s="3"/>
      <c r="B13" s="3"/>
      <c r="C13" s="3"/>
      <c r="D13" s="5"/>
      <c r="E13" s="5"/>
      <c r="F13" s="6">
        <f t="shared" si="0"/>
        <v>0</v>
      </c>
      <c r="G13" s="7">
        <f t="shared" si="1"/>
        <v>0</v>
      </c>
    </row>
    <row r="14" spans="1:26">
      <c r="A14" s="3"/>
      <c r="B14" s="3"/>
      <c r="C14" s="3"/>
      <c r="D14" s="5"/>
      <c r="E14" s="5"/>
      <c r="F14" s="6">
        <f t="shared" si="0"/>
        <v>0</v>
      </c>
      <c r="G14" s="7">
        <f t="shared" si="1"/>
        <v>0</v>
      </c>
    </row>
    <row r="15" spans="1:26">
      <c r="A15" s="3"/>
      <c r="B15" s="3"/>
      <c r="C15" s="3"/>
      <c r="D15" s="5"/>
      <c r="E15" s="5"/>
      <c r="F15" s="6">
        <f t="shared" si="0"/>
        <v>0</v>
      </c>
      <c r="G15" s="7">
        <f t="shared" si="1"/>
        <v>0</v>
      </c>
    </row>
    <row r="16" spans="1:26">
      <c r="A16" s="3"/>
      <c r="B16" s="3"/>
      <c r="C16" s="3"/>
      <c r="D16" s="5"/>
      <c r="E16" s="5"/>
      <c r="F16" s="6">
        <f t="shared" si="0"/>
        <v>0</v>
      </c>
      <c r="G16" s="7">
        <f t="shared" si="1"/>
        <v>0</v>
      </c>
    </row>
    <row r="17" spans="1:7">
      <c r="A17" s="3"/>
      <c r="B17" s="3"/>
      <c r="C17" s="3"/>
      <c r="D17" s="5"/>
      <c r="E17" s="5"/>
      <c r="F17" s="6">
        <f t="shared" si="0"/>
        <v>0</v>
      </c>
      <c r="G17" s="7">
        <f t="shared" si="1"/>
        <v>0</v>
      </c>
    </row>
    <row r="18" spans="1:7">
      <c r="A18" s="3"/>
      <c r="B18" s="3"/>
      <c r="C18" s="3"/>
      <c r="D18" s="5"/>
      <c r="E18" s="5"/>
      <c r="F18" s="6">
        <f t="shared" si="0"/>
        <v>0</v>
      </c>
      <c r="G18" s="7">
        <f t="shared" si="1"/>
        <v>0</v>
      </c>
    </row>
    <row r="19" spans="1:7">
      <c r="A19" s="3"/>
      <c r="B19" s="3"/>
      <c r="C19" s="3"/>
      <c r="D19" s="5"/>
      <c r="E19" s="5"/>
      <c r="F19" s="6">
        <f t="shared" si="0"/>
        <v>0</v>
      </c>
      <c r="G19" s="7">
        <f t="shared" si="1"/>
        <v>0</v>
      </c>
    </row>
    <row r="20" spans="1:7">
      <c r="A20" s="3"/>
      <c r="B20" s="3"/>
      <c r="C20" s="3"/>
      <c r="D20" s="5"/>
      <c r="E20" s="5"/>
      <c r="F20" s="6">
        <f t="shared" si="0"/>
        <v>0</v>
      </c>
      <c r="G20" s="7">
        <f t="shared" si="1"/>
        <v>0</v>
      </c>
    </row>
    <row r="21" spans="1:7">
      <c r="A21" s="3"/>
      <c r="B21" s="3"/>
      <c r="C21" s="3"/>
      <c r="D21" s="5"/>
      <c r="E21" s="5"/>
      <c r="F21" s="6">
        <f t="shared" si="0"/>
        <v>0</v>
      </c>
      <c r="G21" s="7">
        <f t="shared" si="1"/>
        <v>0</v>
      </c>
    </row>
    <row r="22" spans="1:7">
      <c r="A22" s="3"/>
      <c r="B22" s="3"/>
      <c r="C22" s="3"/>
      <c r="D22" s="5"/>
      <c r="E22" s="5"/>
      <c r="F22" s="6">
        <f t="shared" si="0"/>
        <v>0</v>
      </c>
      <c r="G22" s="7">
        <f t="shared" si="1"/>
        <v>0</v>
      </c>
    </row>
    <row r="23" spans="1:7">
      <c r="A23" s="3"/>
      <c r="B23" s="3"/>
      <c r="C23" s="3"/>
      <c r="D23" s="5"/>
      <c r="E23" s="5"/>
      <c r="F23" s="6">
        <f t="shared" si="0"/>
        <v>0</v>
      </c>
      <c r="G23" s="7">
        <f t="shared" si="1"/>
        <v>0</v>
      </c>
    </row>
    <row r="24" spans="1:7">
      <c r="A24" s="3"/>
      <c r="B24" s="3"/>
      <c r="C24" s="3"/>
      <c r="D24" s="5"/>
      <c r="E24" s="5"/>
      <c r="F24" s="6">
        <f t="shared" si="0"/>
        <v>0</v>
      </c>
      <c r="G24" s="7">
        <f t="shared" si="1"/>
        <v>0</v>
      </c>
    </row>
    <row r="25" spans="1:7">
      <c r="A25" s="3"/>
      <c r="B25" s="3"/>
      <c r="C25" s="3"/>
      <c r="D25" s="5"/>
      <c r="E25" s="5"/>
      <c r="F25" s="6">
        <f t="shared" si="0"/>
        <v>0</v>
      </c>
      <c r="G25" s="7">
        <f t="shared" si="1"/>
        <v>0</v>
      </c>
    </row>
    <row r="26" spans="1:7">
      <c r="A26" s="3"/>
      <c r="B26" s="3"/>
      <c r="C26" s="3"/>
      <c r="D26" s="5"/>
      <c r="E26" s="5"/>
      <c r="F26" s="6">
        <f t="shared" si="0"/>
        <v>0</v>
      </c>
      <c r="G26" s="7">
        <f t="shared" si="1"/>
        <v>0</v>
      </c>
    </row>
    <row r="27" spans="1:7">
      <c r="A27" s="3"/>
      <c r="B27" s="3"/>
      <c r="C27" s="3"/>
      <c r="D27" s="5"/>
      <c r="E27" s="5"/>
      <c r="F27" s="6">
        <f t="shared" si="0"/>
        <v>0</v>
      </c>
      <c r="G27" s="7">
        <f t="shared" si="1"/>
        <v>0</v>
      </c>
    </row>
    <row r="28" spans="1:7">
      <c r="A28" s="3"/>
      <c r="B28" s="3"/>
      <c r="C28" s="3"/>
      <c r="D28" s="5"/>
      <c r="E28" s="5"/>
      <c r="F28" s="6">
        <f t="shared" si="0"/>
        <v>0</v>
      </c>
      <c r="G28" s="7">
        <f t="shared" si="1"/>
        <v>0</v>
      </c>
    </row>
    <row r="29" spans="1:7">
      <c r="A29" s="3"/>
      <c r="B29" s="3"/>
      <c r="C29" s="3"/>
      <c r="D29" s="5"/>
      <c r="E29" s="5"/>
      <c r="F29" s="6">
        <f t="shared" si="0"/>
        <v>0</v>
      </c>
      <c r="G29" s="7">
        <f t="shared" si="1"/>
        <v>0</v>
      </c>
    </row>
    <row r="30" spans="1:7">
      <c r="A30" s="3"/>
      <c r="B30" s="3"/>
      <c r="C30" s="3"/>
      <c r="D30" s="5"/>
      <c r="E30" s="5"/>
      <c r="F30" s="6">
        <f t="shared" si="0"/>
        <v>0</v>
      </c>
      <c r="G30" s="7">
        <f t="shared" si="1"/>
        <v>0</v>
      </c>
    </row>
    <row r="31" spans="1:7">
      <c r="A31" s="3"/>
      <c r="B31" s="3"/>
      <c r="C31" s="3"/>
      <c r="D31" s="5"/>
      <c r="E31" s="5"/>
      <c r="F31" s="6">
        <f t="shared" si="0"/>
        <v>0</v>
      </c>
      <c r="G31" s="7">
        <f t="shared" si="1"/>
        <v>0</v>
      </c>
    </row>
    <row r="32" spans="1:7">
      <c r="A32" s="3"/>
      <c r="B32" s="3"/>
      <c r="C32" s="3"/>
      <c r="D32" s="5"/>
      <c r="E32" s="5"/>
      <c r="F32" s="6">
        <f t="shared" si="0"/>
        <v>0</v>
      </c>
      <c r="G32" s="7">
        <f t="shared" si="1"/>
        <v>0</v>
      </c>
    </row>
    <row r="33" spans="1:7">
      <c r="A33" s="3"/>
      <c r="B33" s="3"/>
      <c r="C33" s="3"/>
      <c r="D33" s="5"/>
      <c r="E33" s="5"/>
      <c r="F33" s="6">
        <f t="shared" si="0"/>
        <v>0</v>
      </c>
      <c r="G33" s="7">
        <f t="shared" si="1"/>
        <v>0</v>
      </c>
    </row>
    <row r="34" spans="1:7">
      <c r="A34" s="3"/>
      <c r="B34" s="3"/>
      <c r="C34" s="3"/>
      <c r="D34" s="5"/>
      <c r="E34" s="5"/>
      <c r="F34" s="6">
        <f t="shared" si="0"/>
        <v>0</v>
      </c>
      <c r="G34" s="7">
        <f t="shared" si="1"/>
        <v>0</v>
      </c>
    </row>
    <row r="35" spans="1:7">
      <c r="A35" s="3"/>
      <c r="B35" s="3"/>
      <c r="C35" s="3"/>
      <c r="D35" s="5"/>
      <c r="E35" s="5"/>
      <c r="F35" s="6">
        <f t="shared" si="0"/>
        <v>0</v>
      </c>
      <c r="G35" s="7">
        <f t="shared" si="1"/>
        <v>0</v>
      </c>
    </row>
    <row r="36" spans="1:7">
      <c r="A36" s="3"/>
      <c r="B36" s="3"/>
      <c r="C36" s="3"/>
      <c r="D36" s="5"/>
      <c r="E36" s="5"/>
      <c r="F36" s="6">
        <f t="shared" ref="F36:F67" si="2">D36-E36</f>
        <v>0</v>
      </c>
      <c r="G36" s="7">
        <f t="shared" ref="G36:G67" si="3">IFERROR(F36/D36,0)</f>
        <v>0</v>
      </c>
    </row>
    <row r="37" spans="1:7">
      <c r="A37" s="3"/>
      <c r="B37" s="3"/>
      <c r="C37" s="3"/>
      <c r="D37" s="5"/>
      <c r="E37" s="5"/>
      <c r="F37" s="6">
        <f t="shared" si="2"/>
        <v>0</v>
      </c>
      <c r="G37" s="7">
        <f t="shared" si="3"/>
        <v>0</v>
      </c>
    </row>
    <row r="38" spans="1:7">
      <c r="A38" s="3"/>
      <c r="B38" s="3"/>
      <c r="C38" s="3"/>
      <c r="D38" s="5"/>
      <c r="E38" s="5"/>
      <c r="F38" s="6">
        <f t="shared" si="2"/>
        <v>0</v>
      </c>
      <c r="G38" s="7">
        <f t="shared" si="3"/>
        <v>0</v>
      </c>
    </row>
    <row r="39" spans="1:7">
      <c r="A39" s="3"/>
      <c r="B39" s="3"/>
      <c r="C39" s="3"/>
      <c r="D39" s="5"/>
      <c r="E39" s="5"/>
      <c r="F39" s="6">
        <f t="shared" si="2"/>
        <v>0</v>
      </c>
      <c r="G39" s="7">
        <f t="shared" si="3"/>
        <v>0</v>
      </c>
    </row>
    <row r="40" spans="1:7">
      <c r="A40" s="3"/>
      <c r="B40" s="3"/>
      <c r="C40" s="3"/>
      <c r="D40" s="5"/>
      <c r="E40" s="5"/>
      <c r="F40" s="6">
        <f t="shared" si="2"/>
        <v>0</v>
      </c>
      <c r="G40" s="7">
        <f t="shared" si="3"/>
        <v>0</v>
      </c>
    </row>
    <row r="41" spans="1:7">
      <c r="A41" s="3"/>
      <c r="B41" s="3"/>
      <c r="C41" s="3"/>
      <c r="D41" s="5"/>
      <c r="E41" s="5"/>
      <c r="F41" s="6">
        <f t="shared" si="2"/>
        <v>0</v>
      </c>
      <c r="G41" s="7">
        <f t="shared" si="3"/>
        <v>0</v>
      </c>
    </row>
    <row r="42" spans="1:7">
      <c r="A42" s="3"/>
      <c r="B42" s="3"/>
      <c r="C42" s="3"/>
      <c r="D42" s="5"/>
      <c r="E42" s="5"/>
      <c r="F42" s="6">
        <f t="shared" si="2"/>
        <v>0</v>
      </c>
      <c r="G42" s="7">
        <f t="shared" si="3"/>
        <v>0</v>
      </c>
    </row>
    <row r="43" spans="1:7">
      <c r="A43" s="3"/>
      <c r="B43" s="3"/>
      <c r="C43" s="3"/>
      <c r="D43" s="5"/>
      <c r="E43" s="5"/>
      <c r="F43" s="6">
        <f t="shared" si="2"/>
        <v>0</v>
      </c>
      <c r="G43" s="7">
        <f t="shared" si="3"/>
        <v>0</v>
      </c>
    </row>
    <row r="44" spans="1:7">
      <c r="A44" s="3"/>
      <c r="B44" s="3"/>
      <c r="C44" s="3"/>
      <c r="D44" s="5"/>
      <c r="E44" s="5"/>
      <c r="F44" s="6">
        <f t="shared" si="2"/>
        <v>0</v>
      </c>
      <c r="G44" s="7">
        <f t="shared" si="3"/>
        <v>0</v>
      </c>
    </row>
    <row r="45" spans="1:7">
      <c r="A45" s="3"/>
      <c r="B45" s="3"/>
      <c r="C45" s="3"/>
      <c r="D45" s="5"/>
      <c r="E45" s="5"/>
      <c r="F45" s="6">
        <f t="shared" si="2"/>
        <v>0</v>
      </c>
      <c r="G45" s="7">
        <f t="shared" si="3"/>
        <v>0</v>
      </c>
    </row>
    <row r="46" spans="1:7">
      <c r="A46" s="3"/>
      <c r="B46" s="3"/>
      <c r="C46" s="3"/>
      <c r="D46" s="5"/>
      <c r="E46" s="5"/>
      <c r="F46" s="6">
        <f t="shared" si="2"/>
        <v>0</v>
      </c>
      <c r="G46" s="7">
        <f t="shared" si="3"/>
        <v>0</v>
      </c>
    </row>
    <row r="47" spans="1:7">
      <c r="A47" s="3"/>
      <c r="B47" s="3"/>
      <c r="C47" s="3"/>
      <c r="D47" s="5"/>
      <c r="E47" s="5"/>
      <c r="F47" s="6">
        <f t="shared" si="2"/>
        <v>0</v>
      </c>
      <c r="G47" s="7">
        <f t="shared" si="3"/>
        <v>0</v>
      </c>
    </row>
    <row r="48" spans="1:7">
      <c r="A48" s="3"/>
      <c r="B48" s="3"/>
      <c r="C48" s="3"/>
      <c r="D48" s="5"/>
      <c r="E48" s="5"/>
      <c r="F48" s="6">
        <f t="shared" si="2"/>
        <v>0</v>
      </c>
      <c r="G48" s="7">
        <f t="shared" si="3"/>
        <v>0</v>
      </c>
    </row>
    <row r="49" spans="1:7">
      <c r="A49" s="3"/>
      <c r="B49" s="3"/>
      <c r="C49" s="3"/>
      <c r="D49" s="5"/>
      <c r="E49" s="5"/>
      <c r="F49" s="6">
        <f t="shared" si="2"/>
        <v>0</v>
      </c>
      <c r="G49" s="7">
        <f t="shared" si="3"/>
        <v>0</v>
      </c>
    </row>
    <row r="50" spans="1:7">
      <c r="A50" s="3"/>
      <c r="B50" s="3"/>
      <c r="C50" s="3"/>
      <c r="D50" s="5"/>
      <c r="E50" s="5"/>
      <c r="F50" s="6">
        <f t="shared" si="2"/>
        <v>0</v>
      </c>
      <c r="G50" s="7">
        <f t="shared" si="3"/>
        <v>0</v>
      </c>
    </row>
    <row r="51" spans="1:7">
      <c r="A51" s="3"/>
      <c r="B51" s="3"/>
      <c r="C51" s="3"/>
      <c r="D51" s="5"/>
      <c r="E51" s="5"/>
      <c r="F51" s="6">
        <f t="shared" si="2"/>
        <v>0</v>
      </c>
      <c r="G51" s="7">
        <f t="shared" si="3"/>
        <v>0</v>
      </c>
    </row>
    <row r="52" spans="1:7">
      <c r="A52" s="3"/>
      <c r="B52" s="3"/>
      <c r="C52" s="3"/>
      <c r="D52" s="5"/>
      <c r="E52" s="5"/>
      <c r="F52" s="6">
        <f t="shared" si="2"/>
        <v>0</v>
      </c>
      <c r="G52" s="7">
        <f t="shared" si="3"/>
        <v>0</v>
      </c>
    </row>
    <row r="53" spans="1:7">
      <c r="A53" s="3"/>
      <c r="B53" s="3"/>
      <c r="C53" s="3"/>
      <c r="D53" s="5"/>
      <c r="E53" s="5"/>
      <c r="F53" s="6">
        <f t="shared" si="2"/>
        <v>0</v>
      </c>
      <c r="G53" s="7">
        <f t="shared" si="3"/>
        <v>0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3"/>
  <sheetViews>
    <sheetView workbookViewId="0">
      <selection sqref="A1:F1"/>
    </sheetView>
  </sheetViews>
  <sheetFormatPr defaultRowHeight="14"/>
  <cols>
    <col min="1" max="1" width="22" customWidth="1"/>
    <col min="2" max="6" width="18" customWidth="1"/>
  </cols>
  <sheetData>
    <row r="1" spans="1:26">
      <c r="A1" s="30" t="s">
        <v>95</v>
      </c>
      <c r="B1" s="30"/>
      <c r="C1" s="30"/>
      <c r="D1" s="30"/>
      <c r="E1" s="30"/>
      <c r="F1" s="30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3" spans="1:26">
      <c r="A3" s="1" t="s">
        <v>53</v>
      </c>
      <c r="B3" s="1" t="s">
        <v>96</v>
      </c>
      <c r="C3" s="1" t="s">
        <v>19</v>
      </c>
      <c r="D3" s="1" t="s">
        <v>20</v>
      </c>
      <c r="E3" s="1" t="s">
        <v>97</v>
      </c>
      <c r="F3" s="1" t="s">
        <v>10</v>
      </c>
    </row>
    <row r="4" spans="1:26">
      <c r="A4" s="3" t="s">
        <v>66</v>
      </c>
      <c r="B4" s="5">
        <v>500000</v>
      </c>
      <c r="C4" s="9">
        <f>SUMIF('Факт продаж'!$F$5:$F$304,A4,'Факт продаж'!$J$5:$J$304)</f>
        <v>30000</v>
      </c>
      <c r="D4" s="10">
        <f t="shared" ref="D4:D23" si="0">IFERROR(C4/B4,0)</f>
        <v>0.06</v>
      </c>
      <c r="E4" s="11">
        <f>COUNTIFS('Факт продаж'!$F$5:$F$304,A4,'Факт продаж'!$K$5:$K$304,"Оплачен")</f>
        <v>1</v>
      </c>
      <c r="F4" s="9">
        <f t="shared" ref="F4:F23" si="1">IFERROR(C4/E4,0)</f>
        <v>30000</v>
      </c>
    </row>
    <row r="5" spans="1:26">
      <c r="A5" s="3" t="s">
        <v>73</v>
      </c>
      <c r="B5" s="5">
        <v>450000</v>
      </c>
      <c r="C5" s="9">
        <f>SUMIF('Факт продаж'!$F$5:$F$304,A5,'Факт продаж'!$J$5:$J$304)</f>
        <v>28500</v>
      </c>
      <c r="D5" s="10">
        <f t="shared" si="0"/>
        <v>6.3333333333333339E-2</v>
      </c>
      <c r="E5" s="11">
        <f>COUNTIFS('Факт продаж'!$F$5:$F$304,A5,'Факт продаж'!$K$5:$K$304,"Оплачен")</f>
        <v>1</v>
      </c>
      <c r="F5" s="9">
        <f t="shared" si="1"/>
        <v>28500</v>
      </c>
    </row>
    <row r="6" spans="1:26">
      <c r="A6" s="3" t="s">
        <v>78</v>
      </c>
      <c r="B6" s="5">
        <v>550000</v>
      </c>
      <c r="C6" s="9">
        <f>SUMIF('Факт продаж'!$F$5:$F$304,A6,'Факт продаж'!$J$5:$J$304)</f>
        <v>45000</v>
      </c>
      <c r="D6" s="10">
        <f t="shared" si="0"/>
        <v>8.1818181818181818E-2</v>
      </c>
      <c r="E6" s="11">
        <f>COUNTIFS('Факт продаж'!$F$5:$F$304,A6,'Факт продаж'!$K$5:$K$304,"Оплачен")</f>
        <v>1</v>
      </c>
      <c r="F6" s="9">
        <f t="shared" si="1"/>
        <v>45000</v>
      </c>
    </row>
    <row r="7" spans="1:26">
      <c r="A7" s="3" t="s">
        <v>83</v>
      </c>
      <c r="B7" s="5">
        <v>400000</v>
      </c>
      <c r="C7" s="9">
        <f>SUMIF('Факт продаж'!$F$5:$F$304,A7,'Факт продаж'!$J$5:$J$304)</f>
        <v>24000</v>
      </c>
      <c r="D7" s="10">
        <f t="shared" si="0"/>
        <v>0.06</v>
      </c>
      <c r="E7" s="11">
        <f>COUNTIFS('Факт продаж'!$F$5:$F$304,A7,'Факт продаж'!$K$5:$K$304,"Оплачен")</f>
        <v>0</v>
      </c>
      <c r="F7" s="9">
        <f t="shared" si="1"/>
        <v>0</v>
      </c>
    </row>
    <row r="8" spans="1:26">
      <c r="A8" s="3" t="s">
        <v>98</v>
      </c>
      <c r="B8" s="5">
        <v>500000</v>
      </c>
      <c r="C8" s="9">
        <f>SUMIF('Факт продаж'!$F$5:$F$304,A8,'Факт продаж'!$J$5:$J$304)</f>
        <v>0</v>
      </c>
      <c r="D8" s="10">
        <f t="shared" si="0"/>
        <v>0</v>
      </c>
      <c r="E8" s="11">
        <f>COUNTIFS('Факт продаж'!$F$5:$F$304,A8,'Факт продаж'!$K$5:$K$304,"Оплачен")</f>
        <v>0</v>
      </c>
      <c r="F8" s="9">
        <f t="shared" si="1"/>
        <v>0</v>
      </c>
    </row>
    <row r="9" spans="1:26">
      <c r="A9" s="3"/>
      <c r="B9" s="5"/>
      <c r="C9" s="9">
        <f>SUMIF('Факт продаж'!$F$5:$F$304,A9,'Факт продаж'!$J$5:$J$304)</f>
        <v>0</v>
      </c>
      <c r="D9" s="10">
        <f t="shared" si="0"/>
        <v>0</v>
      </c>
      <c r="E9" s="11">
        <f>COUNTIFS('Факт продаж'!$F$5:$F$304,A9,'Факт продаж'!$K$5:$K$304,"Оплачен")</f>
        <v>0</v>
      </c>
      <c r="F9" s="9">
        <f t="shared" si="1"/>
        <v>0</v>
      </c>
    </row>
    <row r="10" spans="1:26">
      <c r="A10" s="3"/>
      <c r="B10" s="5"/>
      <c r="C10" s="9">
        <f>SUMIF('Факт продаж'!$F$5:$F$304,A10,'Факт продаж'!$J$5:$J$304)</f>
        <v>0</v>
      </c>
      <c r="D10" s="10">
        <f t="shared" si="0"/>
        <v>0</v>
      </c>
      <c r="E10" s="11">
        <f>COUNTIFS('Факт продаж'!$F$5:$F$304,A10,'Факт продаж'!$K$5:$K$304,"Оплачен")</f>
        <v>0</v>
      </c>
      <c r="F10" s="9">
        <f t="shared" si="1"/>
        <v>0</v>
      </c>
    </row>
    <row r="11" spans="1:26">
      <c r="A11" s="3"/>
      <c r="B11" s="5"/>
      <c r="C11" s="9">
        <f>SUMIF('Факт продаж'!$F$5:$F$304,A11,'Факт продаж'!$J$5:$J$304)</f>
        <v>0</v>
      </c>
      <c r="D11" s="10">
        <f t="shared" si="0"/>
        <v>0</v>
      </c>
      <c r="E11" s="11">
        <f>COUNTIFS('Факт продаж'!$F$5:$F$304,A11,'Факт продаж'!$K$5:$K$304,"Оплачен")</f>
        <v>0</v>
      </c>
      <c r="F11" s="9">
        <f t="shared" si="1"/>
        <v>0</v>
      </c>
    </row>
    <row r="12" spans="1:26">
      <c r="A12" s="3"/>
      <c r="B12" s="5"/>
      <c r="C12" s="9">
        <f>SUMIF('Факт продаж'!$F$5:$F$304,A12,'Факт продаж'!$J$5:$J$304)</f>
        <v>0</v>
      </c>
      <c r="D12" s="10">
        <f t="shared" si="0"/>
        <v>0</v>
      </c>
      <c r="E12" s="11">
        <f>COUNTIFS('Факт продаж'!$F$5:$F$304,A12,'Факт продаж'!$K$5:$K$304,"Оплачен")</f>
        <v>0</v>
      </c>
      <c r="F12" s="9">
        <f t="shared" si="1"/>
        <v>0</v>
      </c>
    </row>
    <row r="13" spans="1:26">
      <c r="A13" s="3"/>
      <c r="B13" s="5"/>
      <c r="C13" s="9">
        <f>SUMIF('Факт продаж'!$F$5:$F$304,A13,'Факт продаж'!$J$5:$J$304)</f>
        <v>0</v>
      </c>
      <c r="D13" s="10">
        <f t="shared" si="0"/>
        <v>0</v>
      </c>
      <c r="E13" s="11">
        <f>COUNTIFS('Факт продаж'!$F$5:$F$304,A13,'Факт продаж'!$K$5:$K$304,"Оплачен")</f>
        <v>0</v>
      </c>
      <c r="F13" s="9">
        <f t="shared" si="1"/>
        <v>0</v>
      </c>
    </row>
    <row r="14" spans="1:26">
      <c r="A14" s="3"/>
      <c r="B14" s="5"/>
      <c r="C14" s="9">
        <f>SUMIF('Факт продаж'!$F$5:$F$304,A14,'Факт продаж'!$J$5:$J$304)</f>
        <v>0</v>
      </c>
      <c r="D14" s="10">
        <f t="shared" si="0"/>
        <v>0</v>
      </c>
      <c r="E14" s="11">
        <f>COUNTIFS('Факт продаж'!$F$5:$F$304,A14,'Факт продаж'!$K$5:$K$304,"Оплачен")</f>
        <v>0</v>
      </c>
      <c r="F14" s="9">
        <f t="shared" si="1"/>
        <v>0</v>
      </c>
    </row>
    <row r="15" spans="1:26">
      <c r="A15" s="3"/>
      <c r="B15" s="5"/>
      <c r="C15" s="9">
        <f>SUMIF('Факт продаж'!$F$5:$F$304,A15,'Факт продаж'!$J$5:$J$304)</f>
        <v>0</v>
      </c>
      <c r="D15" s="10">
        <f t="shared" si="0"/>
        <v>0</v>
      </c>
      <c r="E15" s="11">
        <f>COUNTIFS('Факт продаж'!$F$5:$F$304,A15,'Факт продаж'!$K$5:$K$304,"Оплачен")</f>
        <v>0</v>
      </c>
      <c r="F15" s="9">
        <f t="shared" si="1"/>
        <v>0</v>
      </c>
    </row>
    <row r="16" spans="1:26">
      <c r="A16" s="3"/>
      <c r="B16" s="5"/>
      <c r="C16" s="9">
        <f>SUMIF('Факт продаж'!$F$5:$F$304,A16,'Факт продаж'!$J$5:$J$304)</f>
        <v>0</v>
      </c>
      <c r="D16" s="10">
        <f t="shared" si="0"/>
        <v>0</v>
      </c>
      <c r="E16" s="11">
        <f>COUNTIFS('Факт продаж'!$F$5:$F$304,A16,'Факт продаж'!$K$5:$K$304,"Оплачен")</f>
        <v>0</v>
      </c>
      <c r="F16" s="9">
        <f t="shared" si="1"/>
        <v>0</v>
      </c>
    </row>
    <row r="17" spans="1:6">
      <c r="A17" s="3"/>
      <c r="B17" s="5"/>
      <c r="C17" s="9">
        <f>SUMIF('Факт продаж'!$F$5:$F$304,A17,'Факт продаж'!$J$5:$J$304)</f>
        <v>0</v>
      </c>
      <c r="D17" s="10">
        <f t="shared" si="0"/>
        <v>0</v>
      </c>
      <c r="E17" s="11">
        <f>COUNTIFS('Факт продаж'!$F$5:$F$304,A17,'Факт продаж'!$K$5:$K$304,"Оплачен")</f>
        <v>0</v>
      </c>
      <c r="F17" s="9">
        <f t="shared" si="1"/>
        <v>0</v>
      </c>
    </row>
    <row r="18" spans="1:6">
      <c r="A18" s="3"/>
      <c r="B18" s="5"/>
      <c r="C18" s="9">
        <f>SUMIF('Факт продаж'!$F$5:$F$304,A18,'Факт продаж'!$J$5:$J$304)</f>
        <v>0</v>
      </c>
      <c r="D18" s="10">
        <f t="shared" si="0"/>
        <v>0</v>
      </c>
      <c r="E18" s="11">
        <f>COUNTIFS('Факт продаж'!$F$5:$F$304,A18,'Факт продаж'!$K$5:$K$304,"Оплачен")</f>
        <v>0</v>
      </c>
      <c r="F18" s="9">
        <f t="shared" si="1"/>
        <v>0</v>
      </c>
    </row>
    <row r="19" spans="1:6">
      <c r="A19" s="3"/>
      <c r="B19" s="5"/>
      <c r="C19" s="9">
        <f>SUMIF('Факт продаж'!$F$5:$F$304,A19,'Факт продаж'!$J$5:$J$304)</f>
        <v>0</v>
      </c>
      <c r="D19" s="10">
        <f t="shared" si="0"/>
        <v>0</v>
      </c>
      <c r="E19" s="11">
        <f>COUNTIFS('Факт продаж'!$F$5:$F$304,A19,'Факт продаж'!$K$5:$K$304,"Оплачен")</f>
        <v>0</v>
      </c>
      <c r="F19" s="9">
        <f t="shared" si="1"/>
        <v>0</v>
      </c>
    </row>
    <row r="20" spans="1:6">
      <c r="A20" s="3"/>
      <c r="B20" s="5"/>
      <c r="C20" s="9">
        <f>SUMIF('Факт продаж'!$F$5:$F$304,A20,'Факт продаж'!$J$5:$J$304)</f>
        <v>0</v>
      </c>
      <c r="D20" s="10">
        <f t="shared" si="0"/>
        <v>0</v>
      </c>
      <c r="E20" s="11">
        <f>COUNTIFS('Факт продаж'!$F$5:$F$304,A20,'Факт продаж'!$K$5:$K$304,"Оплачен")</f>
        <v>0</v>
      </c>
      <c r="F20" s="9">
        <f t="shared" si="1"/>
        <v>0</v>
      </c>
    </row>
    <row r="21" spans="1:6">
      <c r="A21" s="3"/>
      <c r="B21" s="5"/>
      <c r="C21" s="9">
        <f>SUMIF('Факт продаж'!$F$5:$F$304,A21,'Факт продаж'!$J$5:$J$304)</f>
        <v>0</v>
      </c>
      <c r="D21" s="10">
        <f t="shared" si="0"/>
        <v>0</v>
      </c>
      <c r="E21" s="11">
        <f>COUNTIFS('Факт продаж'!$F$5:$F$304,A21,'Факт продаж'!$K$5:$K$304,"Оплачен")</f>
        <v>0</v>
      </c>
      <c r="F21" s="9">
        <f t="shared" si="1"/>
        <v>0</v>
      </c>
    </row>
    <row r="22" spans="1:6">
      <c r="A22" s="3"/>
      <c r="B22" s="5"/>
      <c r="C22" s="9">
        <f>SUMIF('Факт продаж'!$F$5:$F$304,A22,'Факт продаж'!$J$5:$J$304)</f>
        <v>0</v>
      </c>
      <c r="D22" s="10">
        <f t="shared" si="0"/>
        <v>0</v>
      </c>
      <c r="E22" s="11">
        <f>COUNTIFS('Факт продаж'!$F$5:$F$304,A22,'Факт продаж'!$K$5:$K$304,"Оплачен")</f>
        <v>0</v>
      </c>
      <c r="F22" s="9">
        <f t="shared" si="1"/>
        <v>0</v>
      </c>
    </row>
    <row r="23" spans="1:6">
      <c r="A23" s="3"/>
      <c r="B23" s="5"/>
      <c r="C23" s="9">
        <f>SUMIF('Факт продаж'!$F$5:$F$304,A23,'Факт продаж'!$J$5:$J$304)</f>
        <v>0</v>
      </c>
      <c r="D23" s="10">
        <f t="shared" si="0"/>
        <v>0</v>
      </c>
      <c r="E23" s="11">
        <f>COUNTIFS('Факт продаж'!$F$5:$F$304,A23,'Факт продаж'!$K$5:$K$304,"Оплачен")</f>
        <v>0</v>
      </c>
      <c r="F23" s="9">
        <f t="shared" si="1"/>
        <v>0</v>
      </c>
    </row>
  </sheetData>
  <mergeCells count="1">
    <mergeCell ref="A1:F1"/>
  </mergeCells>
  <conditionalFormatting sqref="D4:D23">
    <cfRule type="dataBar" priority="1">
      <dataBar>
        <cfvo type="min"/>
        <cfvo type="max"/>
        <color rgb="FF70AD47"/>
      </dataBar>
    </cfRule>
  </conditionalFormatting>
  <conditionalFormatting sqref="D4:D23">
    <cfRule type="dataBar" priority="2">
      <dataBar>
        <cfvo type="min"/>
        <cfvo type="max"/>
        <color rgb="FF70AD47"/>
      </dataBar>
      <extLst>
        <ext xmlns:x14="http://schemas.microsoft.com/office/spreadsheetml/2009/9/main" uri="{B025F937-C7B1-47D3-B67F-A62EFF666E3E}">
          <x14:id>{9D59712A-0F14-17A3-5136-203DC5C61F38}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D59712A-0F14-17A3-5136-203DC5C61F38}">
            <x14:dataBar>
              <x14:cfvo type="min"/>
              <x14:cfvo type="max"/>
              <x14:negativeFillColor auto="1"/>
              <x14:axisColor auto="1"/>
            </x14:dataBar>
          </x14:cfRule>
          <xm:sqref>D4:D23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3"/>
  <sheetViews>
    <sheetView tabSelected="1" workbookViewId="0">
      <selection activeCell="A33" sqref="A33:H33"/>
    </sheetView>
  </sheetViews>
  <sheetFormatPr defaultRowHeight="14"/>
  <cols>
    <col min="1" max="6" width="18" customWidth="1"/>
  </cols>
  <sheetData>
    <row r="1" spans="1:26">
      <c r="A1" s="30" t="s">
        <v>99</v>
      </c>
      <c r="B1" s="30"/>
      <c r="C1" s="30"/>
      <c r="D1" s="30"/>
      <c r="E1" s="30"/>
      <c r="F1" s="30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3" spans="1:26">
      <c r="A3" s="32" t="s">
        <v>100</v>
      </c>
      <c r="B3" s="32"/>
      <c r="C3" s="32"/>
      <c r="D3" s="32"/>
      <c r="E3" s="32"/>
      <c r="F3" s="32"/>
    </row>
    <row r="4" spans="1:26">
      <c r="A4" s="33" t="s">
        <v>101</v>
      </c>
      <c r="B4" s="33"/>
      <c r="C4" s="33"/>
      <c r="D4" s="33"/>
      <c r="E4" s="33"/>
      <c r="F4" s="33"/>
    </row>
    <row r="5" spans="1:26">
      <c r="A5" s="33"/>
      <c r="B5" s="33"/>
      <c r="C5" s="33"/>
      <c r="D5" s="33"/>
      <c r="E5" s="33"/>
      <c r="F5" s="33"/>
    </row>
    <row r="7" spans="1:26">
      <c r="A7" s="32" t="s">
        <v>102</v>
      </c>
      <c r="B7" s="32"/>
      <c r="C7" s="32"/>
      <c r="D7" s="32"/>
      <c r="E7" s="32"/>
      <c r="F7" s="32"/>
    </row>
    <row r="8" spans="1:26">
      <c r="A8" s="33" t="s">
        <v>103</v>
      </c>
      <c r="B8" s="33"/>
      <c r="C8" s="33"/>
      <c r="D8" s="33"/>
      <c r="E8" s="33"/>
      <c r="F8" s="33"/>
    </row>
    <row r="9" spans="1:26">
      <c r="A9" s="33"/>
      <c r="B9" s="33"/>
      <c r="C9" s="33"/>
      <c r="D9" s="33"/>
      <c r="E9" s="33"/>
      <c r="F9" s="33"/>
    </row>
    <row r="11" spans="1:26">
      <c r="A11" s="32" t="s">
        <v>104</v>
      </c>
      <c r="B11" s="32"/>
      <c r="C11" s="32"/>
      <c r="D11" s="32"/>
      <c r="E11" s="32"/>
      <c r="F11" s="32"/>
    </row>
    <row r="12" spans="1:26">
      <c r="A12" s="33" t="s">
        <v>105</v>
      </c>
      <c r="B12" s="33"/>
      <c r="C12" s="33"/>
      <c r="D12" s="33"/>
      <c r="E12" s="33"/>
      <c r="F12" s="33"/>
    </row>
    <row r="13" spans="1:26">
      <c r="A13" s="33"/>
      <c r="B13" s="33"/>
      <c r="C13" s="33"/>
      <c r="D13" s="33"/>
      <c r="E13" s="33"/>
      <c r="F13" s="33"/>
    </row>
    <row r="15" spans="1:26">
      <c r="A15" s="32" t="s">
        <v>106</v>
      </c>
      <c r="B15" s="32"/>
      <c r="C15" s="32"/>
      <c r="D15" s="32"/>
      <c r="E15" s="32"/>
      <c r="F15" s="32"/>
    </row>
    <row r="16" spans="1:26">
      <c r="A16" s="33" t="s">
        <v>107</v>
      </c>
      <c r="B16" s="33"/>
      <c r="C16" s="33"/>
      <c r="D16" s="33"/>
      <c r="E16" s="33"/>
      <c r="F16" s="33"/>
    </row>
    <row r="17" spans="1:6">
      <c r="A17" s="33"/>
      <c r="B17" s="33"/>
      <c r="C17" s="33"/>
      <c r="D17" s="33"/>
      <c r="E17" s="33"/>
      <c r="F17" s="33"/>
    </row>
    <row r="19" spans="1:6">
      <c r="A19" s="32" t="s">
        <v>108</v>
      </c>
      <c r="B19" s="32"/>
      <c r="C19" s="32"/>
      <c r="D19" s="32"/>
      <c r="E19" s="32"/>
      <c r="F19" s="32"/>
    </row>
    <row r="20" spans="1:6">
      <c r="A20" s="33" t="s">
        <v>109</v>
      </c>
      <c r="B20" s="33"/>
      <c r="C20" s="33"/>
      <c r="D20" s="33"/>
      <c r="E20" s="33"/>
      <c r="F20" s="33"/>
    </row>
    <row r="21" spans="1:6">
      <c r="A21" s="33"/>
      <c r="B21" s="33"/>
      <c r="C21" s="33"/>
      <c r="D21" s="33"/>
      <c r="E21" s="33"/>
      <c r="F21" s="33"/>
    </row>
    <row r="23" spans="1:6">
      <c r="A23" s="32" t="s">
        <v>110</v>
      </c>
      <c r="B23" s="32"/>
      <c r="C23" s="32"/>
      <c r="D23" s="32"/>
      <c r="E23" s="32"/>
      <c r="F23" s="32"/>
    </row>
    <row r="24" spans="1:6">
      <c r="A24" s="33" t="s">
        <v>111</v>
      </c>
      <c r="B24" s="33"/>
      <c r="C24" s="33"/>
      <c r="D24" s="33"/>
      <c r="E24" s="33"/>
      <c r="F24" s="33"/>
    </row>
    <row r="25" spans="1:6">
      <c r="A25" s="33"/>
      <c r="B25" s="33"/>
      <c r="C25" s="33"/>
      <c r="D25" s="33"/>
      <c r="E25" s="33"/>
      <c r="F25" s="33"/>
    </row>
    <row r="27" spans="1:6">
      <c r="A27" s="32" t="s">
        <v>112</v>
      </c>
      <c r="B27" s="32"/>
      <c r="C27" s="32"/>
      <c r="D27" s="32"/>
      <c r="E27" s="32"/>
      <c r="F27" s="32"/>
    </row>
    <row r="28" spans="1:6">
      <c r="A28" s="33" t="s">
        <v>113</v>
      </c>
      <c r="B28" s="33"/>
      <c r="C28" s="33"/>
      <c r="D28" s="33"/>
      <c r="E28" s="33"/>
      <c r="F28" s="33"/>
    </row>
    <row r="29" spans="1:6">
      <c r="A29" s="33"/>
      <c r="B29" s="33"/>
      <c r="C29" s="33"/>
      <c r="D29" s="33"/>
      <c r="E29" s="33"/>
      <c r="F29" s="33"/>
    </row>
    <row r="33" spans="1:8">
      <c r="A33" s="34" t="s">
        <v>121</v>
      </c>
      <c r="B33" s="34"/>
      <c r="C33" s="34"/>
      <c r="D33" s="34"/>
      <c r="E33" s="34"/>
      <c r="F33" s="34"/>
      <c r="G33" s="34"/>
      <c r="H33" s="34"/>
    </row>
  </sheetData>
  <mergeCells count="16">
    <mergeCell ref="A33:H33"/>
    <mergeCell ref="A20:F21"/>
    <mergeCell ref="A23:F23"/>
    <mergeCell ref="A24:F25"/>
    <mergeCell ref="A27:F27"/>
    <mergeCell ref="A28:F29"/>
    <mergeCell ref="A11:F11"/>
    <mergeCell ref="A12:F13"/>
    <mergeCell ref="A15:F15"/>
    <mergeCell ref="A16:F17"/>
    <mergeCell ref="A19:F19"/>
    <mergeCell ref="A1:F1"/>
    <mergeCell ref="A3:F3"/>
    <mergeCell ref="A4:F5"/>
    <mergeCell ref="A7:F7"/>
    <mergeCell ref="A8:F9"/>
  </mergeCells>
  <hyperlinks>
    <hyperlink ref="A33:H33" r:id="rId1" display="FORMULION.RU • Бесплатные Excel-шаблоны" xr:uid="{C6D0BBBF-48DA-4DEE-98B8-73522F562C8D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3"/>
  <sheetViews>
    <sheetView workbookViewId="0"/>
  </sheetViews>
  <sheetFormatPr defaultRowHeight="14"/>
  <cols>
    <col min="1" max="5" width="20" customWidth="1"/>
  </cols>
  <sheetData>
    <row r="1" spans="1:26">
      <c r="A1" s="29" t="s">
        <v>114</v>
      </c>
      <c r="B1" s="27"/>
      <c r="C1" s="29" t="s">
        <v>115</v>
      </c>
      <c r="D1" s="27"/>
      <c r="E1" s="29" t="s">
        <v>116</v>
      </c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t="s">
        <v>21</v>
      </c>
      <c r="C2" t="s">
        <v>65</v>
      </c>
      <c r="E2" t="s">
        <v>117</v>
      </c>
    </row>
    <row r="3" spans="1:26">
      <c r="A3" t="s">
        <v>22</v>
      </c>
      <c r="C3" t="s">
        <v>118</v>
      </c>
      <c r="E3" t="s">
        <v>84</v>
      </c>
    </row>
    <row r="4" spans="1:26">
      <c r="A4" t="s">
        <v>23</v>
      </c>
      <c r="C4" t="s">
        <v>82</v>
      </c>
      <c r="E4" t="s">
        <v>119</v>
      </c>
    </row>
    <row r="5" spans="1:26">
      <c r="A5" t="s">
        <v>24</v>
      </c>
      <c r="C5" t="s">
        <v>72</v>
      </c>
      <c r="E5" t="s">
        <v>67</v>
      </c>
    </row>
    <row r="6" spans="1:26">
      <c r="A6" t="s">
        <v>25</v>
      </c>
      <c r="E6" t="s">
        <v>120</v>
      </c>
    </row>
    <row r="7" spans="1:26">
      <c r="A7" t="s">
        <v>26</v>
      </c>
    </row>
    <row r="8" spans="1:26">
      <c r="A8" t="s">
        <v>27</v>
      </c>
    </row>
    <row r="9" spans="1:26">
      <c r="A9" t="s">
        <v>28</v>
      </c>
    </row>
    <row r="10" spans="1:26">
      <c r="A10" t="s">
        <v>29</v>
      </c>
    </row>
    <row r="11" spans="1:26">
      <c r="A11" t="s">
        <v>30</v>
      </c>
    </row>
    <row r="12" spans="1:26">
      <c r="A12" t="s">
        <v>31</v>
      </c>
    </row>
    <row r="13" spans="1:26">
      <c r="A1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Дашборд</vt:lpstr>
      <vt:lpstr>План продаж</vt:lpstr>
      <vt:lpstr>Факт продаж</vt:lpstr>
      <vt:lpstr>Товары</vt:lpstr>
      <vt:lpstr>Менеджеры</vt:lpstr>
      <vt:lpstr>Помощь</vt:lpstr>
      <vt:lpstr>Справочник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vladimir pavlenko</cp:lastModifiedBy>
  <dcterms:modified xsi:type="dcterms:W3CDTF">2026-09-10T07:20:01Z</dcterms:modified>
</cp:coreProperties>
</file>