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1038CB00-5956-4FFA-BEF9-BDC81B21515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Расчёт" sheetId="1" r:id="rId1"/>
    <sheet name="Помощ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2" i="1" l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F11" i="1"/>
  <c r="F10" i="1"/>
  <c r="F12" i="1" s="1"/>
  <c r="E16" i="1" s="1"/>
  <c r="F9" i="1"/>
  <c r="F8" i="1"/>
  <c r="A40" i="1" s="1"/>
  <c r="F7" i="1"/>
  <c r="F6" i="1"/>
  <c r="C40" i="1" l="1"/>
  <c r="F40" i="1"/>
  <c r="B40" i="1"/>
  <c r="E40" i="1" s="1"/>
  <c r="A32" i="1"/>
  <c r="A27" i="1"/>
  <c r="A30" i="1"/>
  <c r="A26" i="1"/>
  <c r="A42" i="1"/>
  <c r="A13" i="1"/>
  <c r="A25" i="1"/>
  <c r="A33" i="1"/>
  <c r="A41" i="1"/>
  <c r="A35" i="1"/>
  <c r="A22" i="1"/>
  <c r="A23" i="1"/>
  <c r="A39" i="1"/>
  <c r="A29" i="1"/>
  <c r="F13" i="1"/>
  <c r="A38" i="1"/>
  <c r="A28" i="1"/>
  <c r="A36" i="1"/>
  <c r="A31" i="1"/>
  <c r="A34" i="1"/>
  <c r="A37" i="1"/>
  <c r="A24" i="1"/>
  <c r="B22" i="1" l="1"/>
  <c r="E22" i="1" s="1"/>
  <c r="F22" i="1"/>
  <c r="C22" i="1"/>
  <c r="C23" i="1"/>
  <c r="F23" i="1"/>
  <c r="B23" i="1"/>
  <c r="E23" i="1" s="1"/>
  <c r="F35" i="1"/>
  <c r="C35" i="1"/>
  <c r="B35" i="1"/>
  <c r="E35" i="1" s="1"/>
  <c r="C33" i="1"/>
  <c r="B33" i="1"/>
  <c r="E33" i="1" s="1"/>
  <c r="F33" i="1"/>
  <c r="B24" i="1"/>
  <c r="F24" i="1"/>
  <c r="C24" i="1"/>
  <c r="C37" i="1"/>
  <c r="F37" i="1"/>
  <c r="B37" i="1"/>
  <c r="F26" i="1"/>
  <c r="C26" i="1"/>
  <c r="B26" i="1"/>
  <c r="E26" i="1" s="1"/>
  <c r="B32" i="1"/>
  <c r="F32" i="1"/>
  <c r="C32" i="1"/>
  <c r="B39" i="1"/>
  <c r="F39" i="1"/>
  <c r="C39" i="1"/>
  <c r="C41" i="1"/>
  <c r="B41" i="1"/>
  <c r="E41" i="1" s="1"/>
  <c r="F41" i="1"/>
  <c r="F25" i="1"/>
  <c r="C25" i="1"/>
  <c r="B25" i="1"/>
  <c r="F42" i="1"/>
  <c r="C42" i="1"/>
  <c r="B42" i="1"/>
  <c r="E42" i="1" s="1"/>
  <c r="B34" i="1"/>
  <c r="F34" i="1"/>
  <c r="C34" i="1"/>
  <c r="C31" i="1"/>
  <c r="F31" i="1"/>
  <c r="B31" i="1"/>
  <c r="E31" i="1" s="1"/>
  <c r="F30" i="1"/>
  <c r="C30" i="1"/>
  <c r="B30" i="1"/>
  <c r="E30" i="1" s="1"/>
  <c r="F36" i="1"/>
  <c r="C36" i="1"/>
  <c r="B36" i="1"/>
  <c r="E36" i="1" s="1"/>
  <c r="F27" i="1"/>
  <c r="B27" i="1"/>
  <c r="E27" i="1" s="1"/>
  <c r="C27" i="1"/>
  <c r="F28" i="1"/>
  <c r="C28" i="1"/>
  <c r="B28" i="1"/>
  <c r="E28" i="1" s="1"/>
  <c r="F38" i="1"/>
  <c r="C38" i="1"/>
  <c r="B38" i="1"/>
  <c r="E38" i="1" s="1"/>
  <c r="B29" i="1"/>
  <c r="F29" i="1"/>
  <c r="C29" i="1"/>
  <c r="E29" i="1" l="1"/>
  <c r="E39" i="1"/>
  <c r="E32" i="1"/>
  <c r="E34" i="1"/>
  <c r="E37" i="1"/>
  <c r="E24" i="1"/>
  <c r="E25" i="1"/>
</calcChain>
</file>

<file path=xl/sharedStrings.xml><?xml version="1.0" encoding="utf-8"?>
<sst xmlns="http://schemas.openxmlformats.org/spreadsheetml/2006/main" count="48" uniqueCount="48">
  <si>
    <t>ТОЧКА БЕЗУБЫТОЧНОСТИ</t>
  </si>
  <si>
    <t>Бесплатный шаблон Excel для расчёта минимального объёма продаж</t>
  </si>
  <si>
    <t>ВВЕДИТЕ ИСХОДНЫЕ ДАННЫЕ</t>
  </si>
  <si>
    <t>РЕЗУЛЬТАТ РАСЧЁТА</t>
  </si>
  <si>
    <t>Цена продажи 1 единицы</t>
  </si>
  <si>
    <t>Переменные затраты на 1 единицу</t>
  </si>
  <si>
    <t>Постоянные расходы за период</t>
  </si>
  <si>
    <t>Планируемый объём продаж, шт.</t>
  </si>
  <si>
    <t>Маржинальный доход с 1 единицы</t>
  </si>
  <si>
    <t>Коэффициент маржинального дохода</t>
  </si>
  <si>
    <t>Точка безубыточности, шт.</t>
  </si>
  <si>
    <t>Выручка в точке безубыточности</t>
  </si>
  <si>
    <t>Плановая выручка</t>
  </si>
  <si>
    <t>Плановые переменные затраты</t>
  </si>
  <si>
    <t>Плановая прибыль</t>
  </si>
  <si>
    <t>Запас финансовой прочности</t>
  </si>
  <si>
    <t>МИНИМАЛЬНЫЙ ОБЪЁМ ПРОДАЖ ДЛЯ ВЫХОДА В НОЛЬ</t>
  </si>
  <si>
    <t>РЕЗУЛЬТАТ ПРИ ПЛАНОВЫХ ПРОДАЖАХ</t>
  </si>
  <si>
    <t>💡 Если план продаж выше точки безубыточности — есть прибыль. Если ниже — бизнес работает с убытком.</t>
  </si>
  <si>
    <t>📈 ГРАФИК БЕЗУБЫТОЧНОСТИ</t>
  </si>
  <si>
    <t>Объём продаж, шт.</t>
  </si>
  <si>
    <t>Выручка</t>
  </si>
  <si>
    <t>Общие затраты</t>
  </si>
  <si>
    <t>Постоянные расходы</t>
  </si>
  <si>
    <t>Прибыль / убыток</t>
  </si>
  <si>
    <t>Точка БЕ</t>
  </si>
  <si>
    <t>Точка пересечения линии выручки и линии общих затрат — точка безубыточности. Слева — убыток, справа — прибыль.</t>
  </si>
  <si>
    <t>Formulion.ru • Бесплатные шаблоны Excel • Формулы, расчёты и полезные инструменты</t>
  </si>
  <si>
    <t>ПОМОЩЬ — ТОЧКА БЕЗУБЫТОЧНОСТИ</t>
  </si>
  <si>
    <t>Шаг</t>
  </si>
  <si>
    <t>Что нужно сделать</t>
  </si>
  <si>
    <t>1. Выберите период</t>
  </si>
  <si>
    <t>Считайте все показатели за один период: например, за месяц.</t>
  </si>
  <si>
    <t>2. Укажите цену</t>
  </si>
  <si>
    <t>Введите цену продажи одной единицы товара или услуги.</t>
  </si>
  <si>
    <t>3. Переменные затраты</t>
  </si>
  <si>
    <t>Введите расходы на единицу: себестоимость, сырьё, упаковка, комиссии и другие затраты, зависящие от продаж.</t>
  </si>
  <si>
    <t>4. Постоянные расходы</t>
  </si>
  <si>
    <t>Введите расходы за период: аренда, оклады, подписки, связь и другие затраты, не зависящие напрямую от количества продаж.</t>
  </si>
  <si>
    <t>5. План продаж</t>
  </si>
  <si>
    <t>Укажите количество единиц, которое планируете продать.</t>
  </si>
  <si>
    <t>6. Изучите результат</t>
  </si>
  <si>
    <t>Excel автоматически рассчитает маржинальный доход, точку безубыточности, необходимую выручку, прибыль и запас финансовой прочности.</t>
  </si>
  <si>
    <t>7. Посмотрите график</t>
  </si>
  <si>
    <t>Пересечение линий выручки и общих затрат показывает уровень, начиная с которого бизнес выходит в прибыль.</t>
  </si>
  <si>
    <t>ВАЖНО</t>
  </si>
  <si>
    <t>Шаблон предназначен для предварительного управленческого расчёта. Для сложного бизнеса с несколькими товарами, налогами, скидками и разной структурой затрат может понадобиться более подробная финансовая модель.
Заполняйте светло-жёлтые ячейки на листе «Расчёт». Формулы в остальных ячейках лучше не изменять.</t>
  </si>
  <si>
    <t>FORMULION.RU
Бесплатные Excel-шаблоны, формулы и полезные инструменты
formulion.ru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</si>
</sst>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rgb="FFD9F1E5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1"/>
      <color rgb="FF0F3D2E"/>
      <name val="Calibri"/>
      <family val="2"/>
      <scheme val="minor"/>
    </font>
    <font>
      <b/>
      <sz val="12"/>
      <color rgb="FF24342D"/>
      <name val="Calibri"/>
      <family val="2"/>
      <scheme val="minor"/>
    </font>
    <font>
      <b/>
      <sz val="14"/>
      <color rgb="FF16845A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5"/>
      <color rgb="FF18794E"/>
      <name val="Calibri"/>
      <family val="2"/>
      <scheme val="minor"/>
    </font>
    <font>
      <sz val="10"/>
      <color rgb="FF65766D"/>
      <name val="Calibri"/>
      <family val="2"/>
      <scheme val="minor"/>
    </font>
    <font>
      <b/>
      <sz val="10"/>
      <color rgb="FF0F3D2E"/>
      <name val="Calibri"/>
      <family val="2"/>
      <scheme val="minor"/>
    </font>
    <font>
      <sz val="10"/>
      <color rgb="FF24342D"/>
      <name val="Calibri"/>
      <family val="2"/>
      <scheme val="minor"/>
    </font>
    <font>
      <b/>
      <sz val="10"/>
      <color rgb="FF16845A"/>
      <name val="Calibri"/>
      <family val="2"/>
      <scheme val="minor"/>
    </font>
    <font>
      <sz val="11"/>
      <color rgb="FF24342D"/>
      <name val="Calibri"/>
      <family val="2"/>
      <scheme val="minor"/>
    </font>
    <font>
      <b/>
      <sz val="13"/>
      <color rgb="FF16845A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F3D2E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7FBF8"/>
        <bgColor indexed="64"/>
      </patternFill>
    </fill>
    <fill>
      <patternFill patternType="solid">
        <fgColor rgb="FFE0F3E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9D8D0"/>
      </left>
      <right style="thin">
        <color rgb="FFC9D8D0"/>
      </right>
      <top style="thin">
        <color rgb="FFC9D8D0"/>
      </top>
      <bottom style="thin">
        <color rgb="FFC9D8D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64" fontId="6" fillId="7" borderId="1" xfId="0" applyNumberFormat="1" applyFont="1" applyFill="1" applyBorder="1" applyAlignment="1">
      <alignment horizontal="right" vertical="center"/>
    </xf>
    <xf numFmtId="165" fontId="6" fillId="4" borderId="1" xfId="0" applyNumberFormat="1" applyFont="1" applyFill="1" applyBorder="1" applyAlignment="1">
      <alignment horizontal="right" vertical="center"/>
    </xf>
    <xf numFmtId="4" fontId="6" fillId="7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b/>
        <color rgb="FFB42318"/>
      </font>
      <fill>
        <patternFill>
          <bgColor rgb="FFFCE7E7"/>
        </patternFill>
      </fill>
      <border>
        <left style="thin">
          <color rgb="FFC9D8D0"/>
        </left>
        <right style="thin">
          <color rgb="FFC9D8D0"/>
        </right>
        <top style="thin">
          <color rgb="FFC9D8D0"/>
        </top>
        <bottom style="thin">
          <color rgb="FFC9D8D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Выручка и общие затраты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Расчёт!$B$21</c:f>
              <c:strCache>
                <c:ptCount val="1"/>
                <c:pt idx="0">
                  <c:v>Выручка</c:v>
                </c:pt>
              </c:strCache>
            </c:strRef>
          </c:tx>
          <c:spPr>
            <a:ln w="28575">
              <a:solidFill>
                <a:srgbClr val="16845A"/>
              </a:solidFill>
            </a:ln>
          </c:spPr>
          <c:marker>
            <c:symbol val="none"/>
          </c:marker>
          <c:cat>
            <c:numRef>
              <c:f>Расчёт!$A$22:$A$42</c:f>
              <c:numCache>
                <c:formatCode>#,##0.00</c:formatCode>
                <c:ptCount val="2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</c:numCache>
            </c:numRef>
          </c:cat>
          <c:val>
            <c:numRef>
              <c:f>Расчёт!$B$22:$B$42</c:f>
              <c:numCache>
                <c:formatCode>#,##0</c:formatCode>
                <c:ptCount val="21"/>
                <c:pt idx="0">
                  <c:v>0</c:v>
                </c:pt>
                <c:pt idx="1">
                  <c:v>37500</c:v>
                </c:pt>
                <c:pt idx="2">
                  <c:v>75000</c:v>
                </c:pt>
                <c:pt idx="3">
                  <c:v>112500</c:v>
                </c:pt>
                <c:pt idx="4">
                  <c:v>150000</c:v>
                </c:pt>
                <c:pt idx="5">
                  <c:v>187500</c:v>
                </c:pt>
                <c:pt idx="6">
                  <c:v>225000</c:v>
                </c:pt>
                <c:pt idx="7">
                  <c:v>262500</c:v>
                </c:pt>
                <c:pt idx="8">
                  <c:v>300000</c:v>
                </c:pt>
                <c:pt idx="9">
                  <c:v>337500</c:v>
                </c:pt>
                <c:pt idx="10">
                  <c:v>375000</c:v>
                </c:pt>
                <c:pt idx="11">
                  <c:v>412500</c:v>
                </c:pt>
                <c:pt idx="12">
                  <c:v>450000</c:v>
                </c:pt>
                <c:pt idx="13">
                  <c:v>487500</c:v>
                </c:pt>
                <c:pt idx="14">
                  <c:v>525000</c:v>
                </c:pt>
                <c:pt idx="15">
                  <c:v>562500</c:v>
                </c:pt>
                <c:pt idx="16">
                  <c:v>600000</c:v>
                </c:pt>
                <c:pt idx="17">
                  <c:v>637500</c:v>
                </c:pt>
                <c:pt idx="18">
                  <c:v>675000</c:v>
                </c:pt>
                <c:pt idx="19">
                  <c:v>712500</c:v>
                </c:pt>
                <c:pt idx="20">
                  <c:v>750000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4-4563-A372-AFBFBAFAECE4}"/>
            </c:ext>
          </c:extLst>
        </c:ser>
        <c:ser>
          <c:idx val="1"/>
          <c:order val="1"/>
          <c:tx>
            <c:strRef>
              <c:f>Расчёт!$C$21</c:f>
              <c:strCache>
                <c:ptCount val="1"/>
                <c:pt idx="0">
                  <c:v>Общие затраты</c:v>
                </c:pt>
              </c:strCache>
            </c:strRef>
          </c:tx>
          <c:spPr>
            <a:ln w="28575">
              <a:solidFill>
                <a:srgbClr val="C05640"/>
              </a:solidFill>
            </a:ln>
          </c:spPr>
          <c:marker>
            <c:symbol val="none"/>
          </c:marker>
          <c:cat>
            <c:numRef>
              <c:f>Расчёт!$A$22:$A$42</c:f>
              <c:numCache>
                <c:formatCode>#,##0.00</c:formatCode>
                <c:ptCount val="2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</c:numCache>
            </c:numRef>
          </c:cat>
          <c:val>
            <c:numRef>
              <c:f>Расчёт!$C$22:$C$42</c:f>
              <c:numCache>
                <c:formatCode>#,##0</c:formatCode>
                <c:ptCount val="21"/>
                <c:pt idx="0">
                  <c:v>200000</c:v>
                </c:pt>
                <c:pt idx="1">
                  <c:v>217500</c:v>
                </c:pt>
                <c:pt idx="2">
                  <c:v>235000</c:v>
                </c:pt>
                <c:pt idx="3">
                  <c:v>252500</c:v>
                </c:pt>
                <c:pt idx="4">
                  <c:v>270000</c:v>
                </c:pt>
                <c:pt idx="5">
                  <c:v>287500</c:v>
                </c:pt>
                <c:pt idx="6">
                  <c:v>305000</c:v>
                </c:pt>
                <c:pt idx="7">
                  <c:v>322500</c:v>
                </c:pt>
                <c:pt idx="8">
                  <c:v>340000</c:v>
                </c:pt>
                <c:pt idx="9">
                  <c:v>357500</c:v>
                </c:pt>
                <c:pt idx="10">
                  <c:v>375000</c:v>
                </c:pt>
                <c:pt idx="11">
                  <c:v>392500</c:v>
                </c:pt>
                <c:pt idx="12">
                  <c:v>410000</c:v>
                </c:pt>
                <c:pt idx="13">
                  <c:v>427500</c:v>
                </c:pt>
                <c:pt idx="14">
                  <c:v>445000</c:v>
                </c:pt>
                <c:pt idx="15">
                  <c:v>462500</c:v>
                </c:pt>
                <c:pt idx="16">
                  <c:v>480000</c:v>
                </c:pt>
                <c:pt idx="17">
                  <c:v>497500</c:v>
                </c:pt>
                <c:pt idx="18">
                  <c:v>515000</c:v>
                </c:pt>
                <c:pt idx="19">
                  <c:v>532500</c:v>
                </c:pt>
                <c:pt idx="20">
                  <c:v>550000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563-A372-AFBFBAFAECE4}"/>
            </c:ext>
          </c:extLst>
        </c:ser>
        <c:ser>
          <c:idx val="2"/>
          <c:order val="2"/>
          <c:tx>
            <c:strRef>
              <c:f>Расчёт!$D$21</c:f>
              <c:strCache>
                <c:ptCount val="1"/>
                <c:pt idx="0">
                  <c:v>Постоянные расходы</c:v>
                </c:pt>
              </c:strCache>
            </c:strRef>
          </c:tx>
          <c:spPr>
            <a:ln w="28575">
              <a:solidFill>
                <a:srgbClr val="65766D"/>
              </a:solidFill>
            </a:ln>
          </c:spPr>
          <c:marker>
            <c:symbol val="none"/>
          </c:marker>
          <c:cat>
            <c:numRef>
              <c:f>Расчёт!$A$22:$A$42</c:f>
              <c:numCache>
                <c:formatCode>#,##0.00</c:formatCode>
                <c:ptCount val="2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</c:numCache>
            </c:numRef>
          </c:cat>
          <c:val>
            <c:numRef>
              <c:f>Расчёт!$D$22:$D$42</c:f>
              <c:numCache>
                <c:formatCode>#,##0</c:formatCode>
                <c:ptCount val="21"/>
                <c:pt idx="0">
                  <c:v>200000</c:v>
                </c:pt>
                <c:pt idx="1">
                  <c:v>200000</c:v>
                </c:pt>
                <c:pt idx="2">
                  <c:v>200000</c:v>
                </c:pt>
                <c:pt idx="3">
                  <c:v>200000</c:v>
                </c:pt>
                <c:pt idx="4">
                  <c:v>200000</c:v>
                </c:pt>
                <c:pt idx="5">
                  <c:v>200000</c:v>
                </c:pt>
                <c:pt idx="6">
                  <c:v>200000</c:v>
                </c:pt>
                <c:pt idx="7">
                  <c:v>200000</c:v>
                </c:pt>
                <c:pt idx="8">
                  <c:v>200000</c:v>
                </c:pt>
                <c:pt idx="9">
                  <c:v>200000</c:v>
                </c:pt>
                <c:pt idx="10">
                  <c:v>200000</c:v>
                </c:pt>
                <c:pt idx="11">
                  <c:v>200000</c:v>
                </c:pt>
                <c:pt idx="12">
                  <c:v>200000</c:v>
                </c:pt>
                <c:pt idx="13">
                  <c:v>200000</c:v>
                </c:pt>
                <c:pt idx="14">
                  <c:v>200000</c:v>
                </c:pt>
                <c:pt idx="15">
                  <c:v>200000</c:v>
                </c:pt>
                <c:pt idx="16">
                  <c:v>200000</c:v>
                </c:pt>
                <c:pt idx="17">
                  <c:v>200000</c:v>
                </c:pt>
                <c:pt idx="18">
                  <c:v>200000</c:v>
                </c:pt>
                <c:pt idx="19">
                  <c:v>200000</c:v>
                </c:pt>
                <c:pt idx="20">
                  <c:v>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4-4563-A372-AFBFBAFA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Объём продаж, шт.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Сумма, ₽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5</xdr:col>
      <xdr:colOff>1304925</xdr:colOff>
      <xdr:row>64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showGridLines="0" tabSelected="1" workbookViewId="0">
      <pane ySplit="5" topLeftCell="A6" activePane="bottomLeft" state="frozen"/>
      <selection pane="bottomLeft" activeCell="A13" sqref="A13:C15"/>
    </sheetView>
  </sheetViews>
  <sheetFormatPr defaultRowHeight="14.5" x14ac:dyDescent="0.35"/>
  <cols>
    <col min="1" max="1" width="20.81640625" customWidth="1"/>
    <col min="2" max="2" width="34.7265625" customWidth="1"/>
    <col min="3" max="3" width="18.7265625" customWidth="1"/>
    <col min="4" max="4" width="18.1796875" customWidth="1"/>
    <col min="5" max="5" width="34.7265625" customWidth="1"/>
    <col min="6" max="6" width="19.7265625" customWidth="1"/>
  </cols>
  <sheetData>
    <row r="1" spans="1:6" x14ac:dyDescent="0.35">
      <c r="B1" s="11" t="s">
        <v>0</v>
      </c>
      <c r="C1" s="11"/>
      <c r="D1" s="11"/>
      <c r="E1" s="11"/>
      <c r="F1" s="11"/>
    </row>
    <row r="2" spans="1:6" x14ac:dyDescent="0.35">
      <c r="B2" s="11"/>
      <c r="C2" s="11"/>
      <c r="D2" s="11"/>
      <c r="E2" s="11"/>
      <c r="F2" s="11"/>
    </row>
    <row r="3" spans="1:6" x14ac:dyDescent="0.35">
      <c r="B3" s="12" t="s">
        <v>1</v>
      </c>
      <c r="C3" s="12"/>
      <c r="D3" s="12"/>
      <c r="E3" s="12"/>
      <c r="F3" s="12"/>
    </row>
    <row r="5" spans="1:6" ht="17" x14ac:dyDescent="0.35">
      <c r="A5" s="13" t="s">
        <v>2</v>
      </c>
      <c r="B5" s="13"/>
      <c r="C5" s="13"/>
      <c r="E5" s="13" t="s">
        <v>3</v>
      </c>
      <c r="F5" s="13"/>
    </row>
    <row r="6" spans="1:6" ht="29" x14ac:dyDescent="0.35">
      <c r="A6" s="9" t="s">
        <v>4</v>
      </c>
      <c r="B6" s="14">
        <v>1500</v>
      </c>
      <c r="C6" s="14"/>
      <c r="E6" s="2" t="s">
        <v>8</v>
      </c>
      <c r="F6" s="3">
        <f>B6-B7</f>
        <v>800</v>
      </c>
    </row>
    <row r="7" spans="1:6" ht="29" x14ac:dyDescent="0.35">
      <c r="A7" s="9" t="s">
        <v>5</v>
      </c>
      <c r="B7" s="14">
        <v>700</v>
      </c>
      <c r="C7" s="14"/>
      <c r="E7" s="2" t="s">
        <v>9</v>
      </c>
      <c r="F7" s="4">
        <f>IFERROR((B6-B7)/B6,0)</f>
        <v>0.53333333333333333</v>
      </c>
    </row>
    <row r="8" spans="1:6" ht="29" x14ac:dyDescent="0.35">
      <c r="A8" s="9" t="s">
        <v>6</v>
      </c>
      <c r="B8" s="14">
        <v>200000</v>
      </c>
      <c r="C8" s="14"/>
      <c r="E8" s="2" t="s">
        <v>10</v>
      </c>
      <c r="F8" s="5">
        <f>IFERROR(B8/(B6-B7),0)</f>
        <v>250</v>
      </c>
    </row>
    <row r="9" spans="1:6" ht="29" x14ac:dyDescent="0.35">
      <c r="A9" s="9" t="s">
        <v>7</v>
      </c>
      <c r="B9" s="15">
        <v>300</v>
      </c>
      <c r="C9" s="15"/>
      <c r="E9" s="2" t="s">
        <v>11</v>
      </c>
      <c r="F9" s="3">
        <f>IFERROR(B8/(1-B7/B6),0)</f>
        <v>375000</v>
      </c>
    </row>
    <row r="10" spans="1:6" ht="18.5" x14ac:dyDescent="0.35">
      <c r="E10" s="2" t="s">
        <v>12</v>
      </c>
      <c r="F10" s="3">
        <f>B9*B6</f>
        <v>450000</v>
      </c>
    </row>
    <row r="11" spans="1:6" ht="18.5" x14ac:dyDescent="0.35">
      <c r="E11" s="2" t="s">
        <v>13</v>
      </c>
      <c r="F11" s="3">
        <f>B9*B7</f>
        <v>210000</v>
      </c>
    </row>
    <row r="12" spans="1:6" ht="18.5" x14ac:dyDescent="0.35">
      <c r="A12" s="16" t="s">
        <v>16</v>
      </c>
      <c r="B12" s="16"/>
      <c r="C12" s="16"/>
      <c r="E12" s="2" t="s">
        <v>14</v>
      </c>
      <c r="F12" s="3">
        <f>F10-F11-B8</f>
        <v>40000</v>
      </c>
    </row>
    <row r="13" spans="1:6" ht="18.5" x14ac:dyDescent="0.35">
      <c r="A13" s="17">
        <f>F8</f>
        <v>250</v>
      </c>
      <c r="B13" s="17"/>
      <c r="C13" s="17"/>
      <c r="E13" s="2" t="s">
        <v>15</v>
      </c>
      <c r="F13" s="4">
        <f>IFERROR((B9-F8)/B9,0)</f>
        <v>0.16666666666666666</v>
      </c>
    </row>
    <row r="14" spans="1:6" x14ac:dyDescent="0.35">
      <c r="A14" s="17"/>
      <c r="B14" s="17"/>
      <c r="C14" s="17"/>
    </row>
    <row r="15" spans="1:6" ht="17" x14ac:dyDescent="0.35">
      <c r="A15" s="17"/>
      <c r="B15" s="17"/>
      <c r="C15" s="17"/>
      <c r="E15" s="13" t="s">
        <v>17</v>
      </c>
      <c r="F15" s="13"/>
    </row>
    <row r="16" spans="1:6" x14ac:dyDescent="0.35">
      <c r="E16" s="18" t="str">
        <f>IF(F12&gt;=0,"ПРИБЫЛЬ","УБЫТОК")</f>
        <v>ПРИБЫЛЬ</v>
      </c>
      <c r="F16" s="18"/>
    </row>
    <row r="17" spans="1:6" x14ac:dyDescent="0.35">
      <c r="A17" s="19" t="s">
        <v>18</v>
      </c>
      <c r="B17" s="19"/>
      <c r="C17" s="19"/>
      <c r="E17" s="18"/>
      <c r="F17" s="18"/>
    </row>
    <row r="20" spans="1:6" ht="17" x14ac:dyDescent="0.35">
      <c r="A20" s="13" t="s">
        <v>19</v>
      </c>
      <c r="B20" s="13"/>
      <c r="C20" s="13"/>
      <c r="D20" s="13"/>
      <c r="E20" s="13"/>
      <c r="F20" s="13"/>
    </row>
    <row r="21" spans="1:6" x14ac:dyDescent="0.35">
      <c r="A21" s="6" t="s">
        <v>20</v>
      </c>
      <c r="B21" s="6" t="s">
        <v>21</v>
      </c>
      <c r="C21" s="6" t="s">
        <v>22</v>
      </c>
      <c r="D21" s="6" t="s">
        <v>23</v>
      </c>
      <c r="E21" s="6" t="s">
        <v>24</v>
      </c>
      <c r="F21" s="6" t="s">
        <v>25</v>
      </c>
    </row>
    <row r="22" spans="1:6" x14ac:dyDescent="0.35">
      <c r="A22" s="7">
        <f>IF($F$8=0,0,$F$8*2*0/20)</f>
        <v>0</v>
      </c>
      <c r="B22" s="8">
        <f t="shared" ref="B22:B42" si="0">A22*$B$6</f>
        <v>0</v>
      </c>
      <c r="C22" s="8">
        <f t="shared" ref="C22:C42" si="1">$B$8+A22*$B$7</f>
        <v>200000</v>
      </c>
      <c r="D22" s="8">
        <f t="shared" ref="D22:D42" si="2">$B$8</f>
        <v>200000</v>
      </c>
      <c r="E22" s="8">
        <f t="shared" ref="E22:E42" si="3">B22-C22</f>
        <v>-200000</v>
      </c>
      <c r="F22" s="8" t="e">
        <f t="shared" ref="F22:F42" si="4">IF(ABS(A22-$F$8)&lt;$F$8/20,$F$8,NA())</f>
        <v>#N/A</v>
      </c>
    </row>
    <row r="23" spans="1:6" x14ac:dyDescent="0.35">
      <c r="A23" s="7">
        <f>IF($F$8=0,0,$F$8*2*1/20)</f>
        <v>25</v>
      </c>
      <c r="B23" s="8">
        <f t="shared" si="0"/>
        <v>37500</v>
      </c>
      <c r="C23" s="8">
        <f t="shared" si="1"/>
        <v>217500</v>
      </c>
      <c r="D23" s="8">
        <f t="shared" si="2"/>
        <v>200000</v>
      </c>
      <c r="E23" s="8">
        <f t="shared" si="3"/>
        <v>-180000</v>
      </c>
      <c r="F23" s="8" t="e">
        <f t="shared" si="4"/>
        <v>#N/A</v>
      </c>
    </row>
    <row r="24" spans="1:6" x14ac:dyDescent="0.35">
      <c r="A24" s="7">
        <f>IF($F$8=0,0,$F$8*2*2/20)</f>
        <v>50</v>
      </c>
      <c r="B24" s="8">
        <f t="shared" si="0"/>
        <v>75000</v>
      </c>
      <c r="C24" s="8">
        <f t="shared" si="1"/>
        <v>235000</v>
      </c>
      <c r="D24" s="8">
        <f t="shared" si="2"/>
        <v>200000</v>
      </c>
      <c r="E24" s="8">
        <f t="shared" si="3"/>
        <v>-160000</v>
      </c>
      <c r="F24" s="8" t="e">
        <f t="shared" si="4"/>
        <v>#N/A</v>
      </c>
    </row>
    <row r="25" spans="1:6" x14ac:dyDescent="0.35">
      <c r="A25" s="7">
        <f>IF($F$8=0,0,$F$8*2*3/20)</f>
        <v>75</v>
      </c>
      <c r="B25" s="8">
        <f t="shared" si="0"/>
        <v>112500</v>
      </c>
      <c r="C25" s="8">
        <f t="shared" si="1"/>
        <v>252500</v>
      </c>
      <c r="D25" s="8">
        <f t="shared" si="2"/>
        <v>200000</v>
      </c>
      <c r="E25" s="8">
        <f t="shared" si="3"/>
        <v>-140000</v>
      </c>
      <c r="F25" s="8" t="e">
        <f t="shared" si="4"/>
        <v>#N/A</v>
      </c>
    </row>
    <row r="26" spans="1:6" x14ac:dyDescent="0.35">
      <c r="A26" s="7">
        <f>IF($F$8=0,0,$F$8*2*4/20)</f>
        <v>100</v>
      </c>
      <c r="B26" s="8">
        <f t="shared" si="0"/>
        <v>150000</v>
      </c>
      <c r="C26" s="8">
        <f t="shared" si="1"/>
        <v>270000</v>
      </c>
      <c r="D26" s="8">
        <f t="shared" si="2"/>
        <v>200000</v>
      </c>
      <c r="E26" s="8">
        <f t="shared" si="3"/>
        <v>-120000</v>
      </c>
      <c r="F26" s="8" t="e">
        <f t="shared" si="4"/>
        <v>#N/A</v>
      </c>
    </row>
    <row r="27" spans="1:6" x14ac:dyDescent="0.35">
      <c r="A27" s="7">
        <f>IF($F$8=0,0,$F$8*2*5/20)</f>
        <v>125</v>
      </c>
      <c r="B27" s="8">
        <f t="shared" si="0"/>
        <v>187500</v>
      </c>
      <c r="C27" s="8">
        <f t="shared" si="1"/>
        <v>287500</v>
      </c>
      <c r="D27" s="8">
        <f t="shared" si="2"/>
        <v>200000</v>
      </c>
      <c r="E27" s="8">
        <f t="shared" si="3"/>
        <v>-100000</v>
      </c>
      <c r="F27" s="8" t="e">
        <f t="shared" si="4"/>
        <v>#N/A</v>
      </c>
    </row>
    <row r="28" spans="1:6" x14ac:dyDescent="0.35">
      <c r="A28" s="7">
        <f>IF($F$8=0,0,$F$8*2*6/20)</f>
        <v>150</v>
      </c>
      <c r="B28" s="8">
        <f t="shared" si="0"/>
        <v>225000</v>
      </c>
      <c r="C28" s="8">
        <f t="shared" si="1"/>
        <v>305000</v>
      </c>
      <c r="D28" s="8">
        <f t="shared" si="2"/>
        <v>200000</v>
      </c>
      <c r="E28" s="8">
        <f t="shared" si="3"/>
        <v>-80000</v>
      </c>
      <c r="F28" s="8" t="e">
        <f t="shared" si="4"/>
        <v>#N/A</v>
      </c>
    </row>
    <row r="29" spans="1:6" x14ac:dyDescent="0.35">
      <c r="A29" s="7">
        <f>IF($F$8=0,0,$F$8*2*7/20)</f>
        <v>175</v>
      </c>
      <c r="B29" s="8">
        <f t="shared" si="0"/>
        <v>262500</v>
      </c>
      <c r="C29" s="8">
        <f t="shared" si="1"/>
        <v>322500</v>
      </c>
      <c r="D29" s="8">
        <f t="shared" si="2"/>
        <v>200000</v>
      </c>
      <c r="E29" s="8">
        <f t="shared" si="3"/>
        <v>-60000</v>
      </c>
      <c r="F29" s="8" t="e">
        <f t="shared" si="4"/>
        <v>#N/A</v>
      </c>
    </row>
    <row r="30" spans="1:6" x14ac:dyDescent="0.35">
      <c r="A30" s="7">
        <f>IF($F$8=0,0,$F$8*2*8/20)</f>
        <v>200</v>
      </c>
      <c r="B30" s="8">
        <f t="shared" si="0"/>
        <v>300000</v>
      </c>
      <c r="C30" s="8">
        <f t="shared" si="1"/>
        <v>340000</v>
      </c>
      <c r="D30" s="8">
        <f t="shared" si="2"/>
        <v>200000</v>
      </c>
      <c r="E30" s="8">
        <f t="shared" si="3"/>
        <v>-40000</v>
      </c>
      <c r="F30" s="8" t="e">
        <f t="shared" si="4"/>
        <v>#N/A</v>
      </c>
    </row>
    <row r="31" spans="1:6" x14ac:dyDescent="0.35">
      <c r="A31" s="7">
        <f>IF($F$8=0,0,$F$8*2*9/20)</f>
        <v>225</v>
      </c>
      <c r="B31" s="8">
        <f t="shared" si="0"/>
        <v>337500</v>
      </c>
      <c r="C31" s="8">
        <f t="shared" si="1"/>
        <v>357500</v>
      </c>
      <c r="D31" s="8">
        <f t="shared" si="2"/>
        <v>200000</v>
      </c>
      <c r="E31" s="8">
        <f t="shared" si="3"/>
        <v>-20000</v>
      </c>
      <c r="F31" s="8" t="e">
        <f t="shared" si="4"/>
        <v>#N/A</v>
      </c>
    </row>
    <row r="32" spans="1:6" x14ac:dyDescent="0.35">
      <c r="A32" s="7">
        <f>IF($F$8=0,0,$F$8*2*10/20)</f>
        <v>250</v>
      </c>
      <c r="B32" s="8">
        <f t="shared" si="0"/>
        <v>375000</v>
      </c>
      <c r="C32" s="8">
        <f t="shared" si="1"/>
        <v>375000</v>
      </c>
      <c r="D32" s="8">
        <f t="shared" si="2"/>
        <v>200000</v>
      </c>
      <c r="E32" s="8">
        <f t="shared" si="3"/>
        <v>0</v>
      </c>
      <c r="F32" s="8">
        <f t="shared" si="4"/>
        <v>250</v>
      </c>
    </row>
    <row r="33" spans="1:6" x14ac:dyDescent="0.35">
      <c r="A33" s="7">
        <f>IF($F$8=0,0,$F$8*2*11/20)</f>
        <v>275</v>
      </c>
      <c r="B33" s="8">
        <f t="shared" si="0"/>
        <v>412500</v>
      </c>
      <c r="C33" s="8">
        <f t="shared" si="1"/>
        <v>392500</v>
      </c>
      <c r="D33" s="8">
        <f t="shared" si="2"/>
        <v>200000</v>
      </c>
      <c r="E33" s="8">
        <f t="shared" si="3"/>
        <v>20000</v>
      </c>
      <c r="F33" s="8" t="e">
        <f t="shared" si="4"/>
        <v>#N/A</v>
      </c>
    </row>
    <row r="34" spans="1:6" x14ac:dyDescent="0.35">
      <c r="A34" s="7">
        <f>IF($F$8=0,0,$F$8*2*12/20)</f>
        <v>300</v>
      </c>
      <c r="B34" s="8">
        <f t="shared" si="0"/>
        <v>450000</v>
      </c>
      <c r="C34" s="8">
        <f t="shared" si="1"/>
        <v>410000</v>
      </c>
      <c r="D34" s="8">
        <f t="shared" si="2"/>
        <v>200000</v>
      </c>
      <c r="E34" s="8">
        <f t="shared" si="3"/>
        <v>40000</v>
      </c>
      <c r="F34" s="8" t="e">
        <f t="shared" si="4"/>
        <v>#N/A</v>
      </c>
    </row>
    <row r="35" spans="1:6" x14ac:dyDescent="0.35">
      <c r="A35" s="7">
        <f>IF($F$8=0,0,$F$8*2*13/20)</f>
        <v>325</v>
      </c>
      <c r="B35" s="8">
        <f t="shared" si="0"/>
        <v>487500</v>
      </c>
      <c r="C35" s="8">
        <f t="shared" si="1"/>
        <v>427500</v>
      </c>
      <c r="D35" s="8">
        <f t="shared" si="2"/>
        <v>200000</v>
      </c>
      <c r="E35" s="8">
        <f t="shared" si="3"/>
        <v>60000</v>
      </c>
      <c r="F35" s="8" t="e">
        <f t="shared" si="4"/>
        <v>#N/A</v>
      </c>
    </row>
    <row r="36" spans="1:6" x14ac:dyDescent="0.35">
      <c r="A36" s="7">
        <f>IF($F$8=0,0,$F$8*2*14/20)</f>
        <v>350</v>
      </c>
      <c r="B36" s="8">
        <f t="shared" si="0"/>
        <v>525000</v>
      </c>
      <c r="C36" s="8">
        <f t="shared" si="1"/>
        <v>445000</v>
      </c>
      <c r="D36" s="8">
        <f t="shared" si="2"/>
        <v>200000</v>
      </c>
      <c r="E36" s="8">
        <f t="shared" si="3"/>
        <v>80000</v>
      </c>
      <c r="F36" s="8" t="e">
        <f t="shared" si="4"/>
        <v>#N/A</v>
      </c>
    </row>
    <row r="37" spans="1:6" x14ac:dyDescent="0.35">
      <c r="A37" s="7">
        <f>IF($F$8=0,0,$F$8*2*15/20)</f>
        <v>375</v>
      </c>
      <c r="B37" s="8">
        <f t="shared" si="0"/>
        <v>562500</v>
      </c>
      <c r="C37" s="8">
        <f t="shared" si="1"/>
        <v>462500</v>
      </c>
      <c r="D37" s="8">
        <f t="shared" si="2"/>
        <v>200000</v>
      </c>
      <c r="E37" s="8">
        <f t="shared" si="3"/>
        <v>100000</v>
      </c>
      <c r="F37" s="8" t="e">
        <f t="shared" si="4"/>
        <v>#N/A</v>
      </c>
    </row>
    <row r="38" spans="1:6" x14ac:dyDescent="0.35">
      <c r="A38" s="7">
        <f>IF($F$8=0,0,$F$8*2*16/20)</f>
        <v>400</v>
      </c>
      <c r="B38" s="8">
        <f t="shared" si="0"/>
        <v>600000</v>
      </c>
      <c r="C38" s="8">
        <f t="shared" si="1"/>
        <v>480000</v>
      </c>
      <c r="D38" s="8">
        <f t="shared" si="2"/>
        <v>200000</v>
      </c>
      <c r="E38" s="8">
        <f t="shared" si="3"/>
        <v>120000</v>
      </c>
      <c r="F38" s="8" t="e">
        <f t="shared" si="4"/>
        <v>#N/A</v>
      </c>
    </row>
    <row r="39" spans="1:6" x14ac:dyDescent="0.35">
      <c r="A39" s="7">
        <f>IF($F$8=0,0,$F$8*2*17/20)</f>
        <v>425</v>
      </c>
      <c r="B39" s="8">
        <f t="shared" si="0"/>
        <v>637500</v>
      </c>
      <c r="C39" s="8">
        <f t="shared" si="1"/>
        <v>497500</v>
      </c>
      <c r="D39" s="8">
        <f t="shared" si="2"/>
        <v>200000</v>
      </c>
      <c r="E39" s="8">
        <f t="shared" si="3"/>
        <v>140000</v>
      </c>
      <c r="F39" s="8" t="e">
        <f t="shared" si="4"/>
        <v>#N/A</v>
      </c>
    </row>
    <row r="40" spans="1:6" x14ac:dyDescent="0.35">
      <c r="A40" s="7">
        <f>IF($F$8=0,0,$F$8*2*18/20)</f>
        <v>450</v>
      </c>
      <c r="B40" s="8">
        <f t="shared" si="0"/>
        <v>675000</v>
      </c>
      <c r="C40" s="8">
        <f t="shared" si="1"/>
        <v>515000</v>
      </c>
      <c r="D40" s="8">
        <f t="shared" si="2"/>
        <v>200000</v>
      </c>
      <c r="E40" s="8">
        <f t="shared" si="3"/>
        <v>160000</v>
      </c>
      <c r="F40" s="8" t="e">
        <f t="shared" si="4"/>
        <v>#N/A</v>
      </c>
    </row>
    <row r="41" spans="1:6" x14ac:dyDescent="0.35">
      <c r="A41" s="7">
        <f>IF($F$8=0,0,$F$8*2*19/20)</f>
        <v>475</v>
      </c>
      <c r="B41" s="8">
        <f t="shared" si="0"/>
        <v>712500</v>
      </c>
      <c r="C41" s="8">
        <f t="shared" si="1"/>
        <v>532500</v>
      </c>
      <c r="D41" s="8">
        <f t="shared" si="2"/>
        <v>200000</v>
      </c>
      <c r="E41" s="8">
        <f t="shared" si="3"/>
        <v>180000</v>
      </c>
      <c r="F41" s="8" t="e">
        <f t="shared" si="4"/>
        <v>#N/A</v>
      </c>
    </row>
    <row r="42" spans="1:6" x14ac:dyDescent="0.35">
      <c r="A42" s="7">
        <f>IF($F$8=0,0,$F$8*2*20/20)</f>
        <v>500</v>
      </c>
      <c r="B42" s="8">
        <f t="shared" si="0"/>
        <v>750000</v>
      </c>
      <c r="C42" s="8">
        <f t="shared" si="1"/>
        <v>550000</v>
      </c>
      <c r="D42" s="8">
        <f t="shared" si="2"/>
        <v>200000</v>
      </c>
      <c r="E42" s="8">
        <f t="shared" si="3"/>
        <v>200000</v>
      </c>
      <c r="F42" s="8" t="e">
        <f t="shared" si="4"/>
        <v>#N/A</v>
      </c>
    </row>
    <row r="67" spans="1:6" x14ac:dyDescent="0.35">
      <c r="A67" s="20" t="s">
        <v>26</v>
      </c>
      <c r="B67" s="20"/>
      <c r="C67" s="20"/>
      <c r="D67" s="20"/>
      <c r="E67" s="20"/>
      <c r="F67" s="20"/>
    </row>
    <row r="68" spans="1:6" x14ac:dyDescent="0.35">
      <c r="A68" s="20"/>
      <c r="B68" s="20"/>
      <c r="C68" s="20"/>
      <c r="D68" s="20"/>
      <c r="E68" s="20"/>
      <c r="F68" s="20"/>
    </row>
    <row r="70" spans="1:6" x14ac:dyDescent="0.35">
      <c r="A70" s="21" t="s">
        <v>27</v>
      </c>
      <c r="B70" s="21"/>
      <c r="C70" s="21"/>
      <c r="D70" s="21"/>
      <c r="E70" s="21"/>
      <c r="F70" s="21"/>
    </row>
  </sheetData>
  <mergeCells count="16">
    <mergeCell ref="A70:F70"/>
    <mergeCell ref="E15:F15"/>
    <mergeCell ref="E16:F17"/>
    <mergeCell ref="A17:C17"/>
    <mergeCell ref="A20:F20"/>
    <mergeCell ref="A67:F68"/>
    <mergeCell ref="B7:C7"/>
    <mergeCell ref="B8:C8"/>
    <mergeCell ref="B9:C9"/>
    <mergeCell ref="A12:C12"/>
    <mergeCell ref="A13:C15"/>
    <mergeCell ref="B1:F2"/>
    <mergeCell ref="B3:F3"/>
    <mergeCell ref="A5:C5"/>
    <mergeCell ref="E5:F5"/>
    <mergeCell ref="B6:C6"/>
  </mergeCells>
  <conditionalFormatting sqref="E16:F17">
    <cfRule type="expression" dxfId="0" priority="1">
      <formula>$F$12&lt;0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25"/>
  <sheetViews>
    <sheetView showGridLines="0" workbookViewId="0"/>
  </sheetViews>
  <sheetFormatPr defaultRowHeight="14.5" x14ac:dyDescent="0.35"/>
  <cols>
    <col min="1" max="1" width="28.7265625" customWidth="1"/>
    <col min="2" max="2" width="90.7265625" customWidth="1"/>
  </cols>
  <sheetData>
    <row r="5" spans="1:2" x14ac:dyDescent="0.35">
      <c r="A5" s="11" t="s">
        <v>28</v>
      </c>
      <c r="B5" s="11"/>
    </row>
    <row r="6" spans="1:2" x14ac:dyDescent="0.35">
      <c r="A6" s="11"/>
      <c r="B6" s="11"/>
    </row>
    <row r="8" spans="1:2" ht="17" x14ac:dyDescent="0.35">
      <c r="A8" s="1" t="s">
        <v>29</v>
      </c>
      <c r="B8" s="1" t="s">
        <v>30</v>
      </c>
    </row>
    <row r="9" spans="1:2" ht="58" customHeight="1" x14ac:dyDescent="0.35">
      <c r="A9" s="9" t="s">
        <v>31</v>
      </c>
      <c r="B9" s="10" t="s">
        <v>32</v>
      </c>
    </row>
    <row r="10" spans="1:2" ht="58" customHeight="1" x14ac:dyDescent="0.35">
      <c r="A10" s="9" t="s">
        <v>33</v>
      </c>
      <c r="B10" s="10" t="s">
        <v>34</v>
      </c>
    </row>
    <row r="11" spans="1:2" ht="58" customHeight="1" x14ac:dyDescent="0.35">
      <c r="A11" s="9" t="s">
        <v>35</v>
      </c>
      <c r="B11" s="10" t="s">
        <v>36</v>
      </c>
    </row>
    <row r="12" spans="1:2" ht="58" customHeight="1" x14ac:dyDescent="0.35">
      <c r="A12" s="9" t="s">
        <v>37</v>
      </c>
      <c r="B12" s="10" t="s">
        <v>38</v>
      </c>
    </row>
    <row r="13" spans="1:2" ht="58" customHeight="1" x14ac:dyDescent="0.35">
      <c r="A13" s="9" t="s">
        <v>39</v>
      </c>
      <c r="B13" s="10" t="s">
        <v>40</v>
      </c>
    </row>
    <row r="14" spans="1:2" ht="58" customHeight="1" x14ac:dyDescent="0.35">
      <c r="A14" s="9" t="s">
        <v>41</v>
      </c>
      <c r="B14" s="10" t="s">
        <v>42</v>
      </c>
    </row>
    <row r="15" spans="1:2" ht="58" customHeight="1" x14ac:dyDescent="0.35">
      <c r="A15" s="9" t="s">
        <v>43</v>
      </c>
      <c r="B15" s="10" t="s">
        <v>44</v>
      </c>
    </row>
    <row r="17" spans="1:2" ht="17" x14ac:dyDescent="0.35">
      <c r="A17" s="13" t="s">
        <v>45</v>
      </c>
      <c r="B17" s="13"/>
    </row>
    <row r="18" spans="1:2" x14ac:dyDescent="0.35">
      <c r="A18" s="19" t="s">
        <v>46</v>
      </c>
      <c r="B18" s="19"/>
    </row>
    <row r="19" spans="1:2" x14ac:dyDescent="0.35">
      <c r="A19" s="19"/>
      <c r="B19" s="19"/>
    </row>
    <row r="20" spans="1:2" x14ac:dyDescent="0.35">
      <c r="A20" s="19"/>
      <c r="B20" s="19"/>
    </row>
    <row r="21" spans="1:2" x14ac:dyDescent="0.35">
      <c r="A21" s="19"/>
      <c r="B21" s="19"/>
    </row>
    <row r="23" spans="1:2" x14ac:dyDescent="0.35">
      <c r="A23" s="22" t="s">
        <v>47</v>
      </c>
      <c r="B23" s="22"/>
    </row>
    <row r="24" spans="1:2" x14ac:dyDescent="0.35">
      <c r="A24" s="22"/>
      <c r="B24" s="22"/>
    </row>
    <row r="25" spans="1:2" ht="21.5" customHeight="1" x14ac:dyDescent="0.35">
      <c r="A25" s="22"/>
      <c r="B25" s="22"/>
    </row>
  </sheetData>
  <mergeCells count="4">
    <mergeCell ref="A5:B6"/>
    <mergeCell ref="A17:B17"/>
    <mergeCell ref="A18:B21"/>
    <mergeCell ref="A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Расчёт</vt:lpstr>
      <vt:lpstr>Помощь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Точка безубыточности в Excel</dc:title>
  <dc:subject>Бесплатный шаблон Excel для расчёта точки безубыточности</dc:subject>
  <dc:creator>Formulion.ru</dc:creator>
  <cp:lastModifiedBy>vladimir pavlenko</cp:lastModifiedBy>
  <dcterms:created xsi:type="dcterms:W3CDTF">2026-08-13T18:58:28Z</dcterms:created>
  <dcterms:modified xsi:type="dcterms:W3CDTF">2026-08-13T19:02:42Z</dcterms:modified>
</cp:coreProperties>
</file>