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ppav\Downloads\"/>
    </mc:Choice>
  </mc:AlternateContent>
  <xr:revisionPtr revIDLastSave="0" documentId="13_ncr:1_{F7AA2F86-BAEF-4953-9487-4401F76B9DE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Табель" sheetId="1" r:id="rId1"/>
    <sheet name="Помощь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1" l="1"/>
  <c r="G6" i="1"/>
  <c r="C12" i="1" l="1"/>
  <c r="B36" i="1"/>
  <c r="C36" i="1" s="1"/>
  <c r="B25" i="1"/>
  <c r="C25" i="1" s="1"/>
  <c r="B41" i="1"/>
  <c r="C41" i="1" s="1"/>
  <c r="B22" i="1"/>
  <c r="C22" i="1" s="1"/>
  <c r="B38" i="1"/>
  <c r="C38" i="1" s="1"/>
  <c r="B21" i="1"/>
  <c r="C21" i="1" s="1"/>
  <c r="B37" i="1"/>
  <c r="C37" i="1" s="1"/>
  <c r="B18" i="1"/>
  <c r="C18" i="1" s="1"/>
  <c r="B34" i="1"/>
  <c r="C34" i="1" s="1"/>
  <c r="B17" i="1"/>
  <c r="C17" i="1" s="1"/>
  <c r="B33" i="1"/>
  <c r="C33" i="1" s="1"/>
  <c r="B14" i="1"/>
  <c r="C14" i="1" s="1"/>
  <c r="B30" i="1"/>
  <c r="C30" i="1" s="1"/>
  <c r="B27" i="1"/>
  <c r="C27" i="1" s="1"/>
  <c r="B24" i="1"/>
  <c r="C24" i="1" s="1"/>
  <c r="B40" i="1"/>
  <c r="C40" i="1" s="1"/>
  <c r="B15" i="1"/>
  <c r="C15" i="1" s="1"/>
  <c r="B31" i="1"/>
  <c r="C31" i="1" s="1"/>
  <c r="B28" i="1"/>
  <c r="C28" i="1" s="1"/>
  <c r="B19" i="1"/>
  <c r="C19" i="1" s="1"/>
  <c r="B35" i="1"/>
  <c r="C35" i="1" s="1"/>
  <c r="B16" i="1"/>
  <c r="C16" i="1" s="1"/>
  <c r="B32" i="1"/>
  <c r="C32" i="1" s="1"/>
  <c r="B13" i="1"/>
  <c r="C13" i="1" s="1"/>
  <c r="B29" i="1"/>
  <c r="C29" i="1" s="1"/>
  <c r="B26" i="1"/>
  <c r="C26" i="1" s="1"/>
  <c r="B42" i="1"/>
  <c r="C42" i="1" s="1"/>
  <c r="B23" i="1"/>
  <c r="C23" i="1" s="1"/>
  <c r="B39" i="1"/>
  <c r="C39" i="1" s="1"/>
  <c r="B20" i="1"/>
  <c r="C20" i="1" s="1"/>
  <c r="F36" i="1" l="1"/>
  <c r="D36" i="1"/>
  <c r="E36" i="1" s="1"/>
  <c r="D14" i="1"/>
  <c r="E14" i="1" s="1"/>
  <c r="F14" i="1"/>
  <c r="D33" i="1"/>
  <c r="E33" i="1" s="1"/>
  <c r="F33" i="1"/>
  <c r="D13" i="1"/>
  <c r="E13" i="1" s="1"/>
  <c r="F13" i="1"/>
  <c r="D18" i="1"/>
  <c r="E18" i="1" s="1"/>
  <c r="F18" i="1"/>
  <c r="D21" i="1"/>
  <c r="E21" i="1" s="1"/>
  <c r="F21" i="1"/>
  <c r="F38" i="1"/>
  <c r="D38" i="1"/>
  <c r="E38" i="1" s="1"/>
  <c r="F12" i="1"/>
  <c r="D12" i="1"/>
  <c r="F41" i="1"/>
  <c r="D41" i="1"/>
  <c r="E41" i="1" s="1"/>
  <c r="F23" i="1"/>
  <c r="D23" i="1"/>
  <c r="E23" i="1" s="1"/>
  <c r="D26" i="1"/>
  <c r="E26" i="1" s="1"/>
  <c r="F26" i="1"/>
  <c r="D29" i="1"/>
  <c r="E29" i="1" s="1"/>
  <c r="F29" i="1"/>
  <c r="F32" i="1"/>
  <c r="D32" i="1"/>
  <c r="E32" i="1" s="1"/>
  <c r="F16" i="1"/>
  <c r="D16" i="1"/>
  <c r="E16" i="1" s="1"/>
  <c r="F19" i="1"/>
  <c r="D19" i="1"/>
  <c r="E19" i="1" s="1"/>
  <c r="F28" i="1"/>
  <c r="D28" i="1"/>
  <c r="E28" i="1" s="1"/>
  <c r="F31" i="1"/>
  <c r="D31" i="1"/>
  <c r="E31" i="1" s="1"/>
  <c r="F25" i="1"/>
  <c r="D25" i="1"/>
  <c r="E25" i="1" s="1"/>
  <c r="D30" i="1"/>
  <c r="E30" i="1" s="1"/>
  <c r="F30" i="1"/>
  <c r="D17" i="1"/>
  <c r="E17" i="1" s="1"/>
  <c r="F17" i="1"/>
  <c r="D37" i="1"/>
  <c r="E37" i="1" s="1"/>
  <c r="F37" i="1"/>
  <c r="F15" i="1"/>
  <c r="D15" i="1"/>
  <c r="E15" i="1" s="1"/>
  <c r="F24" i="1"/>
  <c r="D24" i="1"/>
  <c r="E24" i="1" s="1"/>
  <c r="F42" i="1"/>
  <c r="D42" i="1"/>
  <c r="E42" i="1" s="1"/>
  <c r="D34" i="1"/>
  <c r="E34" i="1" s="1"/>
  <c r="F34" i="1"/>
  <c r="F35" i="1"/>
  <c r="D35" i="1"/>
  <c r="E35" i="1" s="1"/>
  <c r="F22" i="1"/>
  <c r="D22" i="1"/>
  <c r="E22" i="1" s="1"/>
  <c r="F40" i="1"/>
  <c r="D40" i="1"/>
  <c r="E40" i="1" s="1"/>
  <c r="F20" i="1"/>
  <c r="D20" i="1"/>
  <c r="E20" i="1" s="1"/>
  <c r="F39" i="1"/>
  <c r="D39" i="1"/>
  <c r="E39" i="1" s="1"/>
  <c r="F27" i="1"/>
  <c r="D27" i="1"/>
  <c r="E27" i="1" s="1"/>
  <c r="E52" i="1" l="1"/>
  <c r="E50" i="1"/>
  <c r="E46" i="1"/>
  <c r="E51" i="1"/>
  <c r="E49" i="1"/>
  <c r="E48" i="1"/>
  <c r="E12" i="1"/>
  <c r="E47" i="1" s="1"/>
</calcChain>
</file>

<file path=xl/sharedStrings.xml><?xml version="1.0" encoding="utf-8"?>
<sst xmlns="http://schemas.openxmlformats.org/spreadsheetml/2006/main" count="49" uniqueCount="49">
  <si>
    <t>ТАБЕЛЬ УЧЁТА РАБОЧЕГО ВРЕМЕНИ</t>
  </si>
  <si>
    <t>Бесплатный шаблон Excel для учёта рабочих дней, часов, отпусков и отсутствий</t>
  </si>
  <si>
    <t>ПАРАМЕТРЫ ТАБЕЛЯ</t>
  </si>
  <si>
    <t>Год</t>
  </si>
  <si>
    <t>Месяц</t>
  </si>
  <si>
    <t>Август</t>
  </si>
  <si>
    <t>Сотрудник</t>
  </si>
  <si>
    <t>ОБОЗНАЧЕНИЯ</t>
  </si>
  <si>
    <t>Я — явка | В — выходной | ОТ — отпуск | Б — больничный | К — командировка | НН — неявка | РВ — работа в выходной</t>
  </si>
  <si>
    <t>№</t>
  </si>
  <si>
    <t>Дата</t>
  </si>
  <si>
    <t>День недели</t>
  </si>
  <si>
    <t>Статус</t>
  </si>
  <si>
    <t>Часы</t>
  </si>
  <si>
    <t>Норма</t>
  </si>
  <si>
    <t>Примечание</t>
  </si>
  <si>
    <t>ИТОГИ ЗА МЕСЯЦ</t>
  </si>
  <si>
    <t>Отработано дней</t>
  </si>
  <si>
    <t>Отработано часов</t>
  </si>
  <si>
    <t>Рабочих дней по календарю</t>
  </si>
  <si>
    <t>Норма часов</t>
  </si>
  <si>
    <t>Выходных дней</t>
  </si>
  <si>
    <t>Дней отпуска</t>
  </si>
  <si>
    <t>Дней больничного</t>
  </si>
  <si>
    <t>Как пользоваться: укажите год, выберите месяц и введите ФИО сотрудника. Даты сформируются автоматически. При необходимости выберите другой статус из списка и измените количество часов. Итоги за месяц считаются автоматически.</t>
  </si>
  <si>
    <t>FORMULION.RU • Бесплатные Excel-шаблоны • Формулы, расчёты и полезные инструменты</t>
  </si>
  <si>
    <t>ПОМОЩЬ — ТАБЕЛЬ УЧЁТА РАБОЧЕГО ВРЕМЕНИ</t>
  </si>
  <si>
    <t>Шаг</t>
  </si>
  <si>
    <t>Что нужно сделать</t>
  </si>
  <si>
    <t>1. Укажите год</t>
  </si>
  <si>
    <t>Введите календарный год. После изменения года даты пересчитываются автоматически.</t>
  </si>
  <si>
    <t>2. Выберите месяц</t>
  </si>
  <si>
    <t>Выберите месяц из выпадающего списка. Таблица автоматически сформирует даты.</t>
  </si>
  <si>
    <t>3. Укажите сотрудника</t>
  </si>
  <si>
    <t>Введите фамилию, имя и при необходимости дополнительную информацию о сотруднике.</t>
  </si>
  <si>
    <t>4. Проверьте статусы</t>
  </si>
  <si>
    <t>Для будних дней по умолчанию используется «Я», для выходных — «В». При необходимости выберите другой код.</t>
  </si>
  <si>
    <t>5. Проверьте часы</t>
  </si>
  <si>
    <t>Для явки, командировки и работы в выходной по умолчанию установлено 8 часов. Их можно изменить вручную.</t>
  </si>
  <si>
    <t>6. Добавьте примечания</t>
  </si>
  <si>
    <t>В последнем столбце можно указать важную информацию о конкретном рабочем дне.</t>
  </si>
  <si>
    <t>7. Посмотрите итоги</t>
  </si>
  <si>
    <t>Внизу автоматически рассчитываются отработанные дни и часы, норма часов, выходные, отпуск и больничный.</t>
  </si>
  <si>
    <t>РАСШИФРОВКА СТАТУСОВ</t>
  </si>
  <si>
    <t>Я — явка, обычный рабочий день;
В — выходной;
ОТ — отпуск;
Б — больничный;
К — командировка;
НН — неявка;
РВ — работа в выходной день.</t>
  </si>
  <si>
    <t>ВАЖНО</t>
  </si>
  <si>
    <t>Шаблон предназначен для личного и внутреннего учёта рабочего времени. Для официального кадрового документооборота используйте формы и порядок учёта, принятые в вашей организации и соответствующие применимым требованиям. Формулы с датами и итогами лучше не изменять.</t>
  </si>
  <si>
    <t>FORMULION.RU
Бесплатные Excel-шаблоны, формулы и полезные инструменты
formulion.ru</t>
  </si>
  <si>
    <t>Имя сотрудника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</si>
</sst>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4" x14ac:knownFonts="1">
    <font>
      <sz val="11"/>
      <color theme="1"/>
      <name val="Calibri"/>
      <family val="2"/>
      <scheme val="minor"/>
    </font>
    <font>
      <b/>
      <sz val="22"/>
      <color rgb="FFFFFFFF"/>
      <name val="Calibri"/>
      <family val="2"/>
      <scheme val="minor"/>
    </font>
    <font>
      <sz val="11"/>
      <color rgb="FFD7EEE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color rgb="FF0B3D2E"/>
      <name val="Calibri"/>
      <family val="2"/>
      <scheme val="minor"/>
    </font>
    <font>
      <b/>
      <sz val="11"/>
      <color rgb="FF24342D"/>
      <name val="Calibri"/>
      <family val="2"/>
      <scheme val="minor"/>
    </font>
    <font>
      <sz val="10"/>
      <color rgb="FF61736A"/>
      <name val="Calibri"/>
      <family val="2"/>
      <scheme val="minor"/>
    </font>
    <font>
      <sz val="10"/>
      <color rgb="FF24342D"/>
      <name val="Calibri"/>
      <family val="2"/>
      <scheme val="minor"/>
    </font>
    <font>
      <b/>
      <sz val="10"/>
      <color rgb="FF16845A"/>
      <name val="Calibri"/>
      <family val="2"/>
      <scheme val="minor"/>
    </font>
    <font>
      <b/>
      <sz val="12"/>
      <color rgb="FF16845A"/>
      <name val="Calibri"/>
      <family val="2"/>
      <scheme val="minor"/>
    </font>
    <font>
      <b/>
      <sz val="11"/>
      <color rgb="FF0B3D2E"/>
      <name val="Calibri"/>
      <family val="2"/>
      <scheme val="minor"/>
    </font>
    <font>
      <sz val="11"/>
      <color rgb="FF24342D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B3D2E"/>
        <bgColor indexed="64"/>
      </patternFill>
    </fill>
    <fill>
      <patternFill patternType="solid">
        <fgColor rgb="FF16845A"/>
        <bgColor indexed="64"/>
      </patternFill>
    </fill>
    <fill>
      <patternFill patternType="solid">
        <fgColor rgb="FFDDF4E8"/>
        <bgColor indexed="64"/>
      </patternFill>
    </fill>
    <fill>
      <patternFill patternType="solid">
        <fgColor rgb="FFFFF3C4"/>
        <bgColor indexed="64"/>
      </patternFill>
    </fill>
    <fill>
      <patternFill patternType="solid">
        <fgColor rgb="FFF7FBF8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BFD5CA"/>
      </left>
      <right style="thin">
        <color rgb="FFBFD5CA"/>
      </right>
      <top style="thin">
        <color rgb="FFBFD5CA"/>
      </top>
      <bottom style="thin">
        <color rgb="FFBFD5CA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164" fontId="7" fillId="7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2" fontId="8" fillId="7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0" xfId="0"/>
    <xf numFmtId="0" fontId="6" fillId="6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" fontId="9" fillId="6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2" fontId="9" fillId="6" borderId="1" xfId="0" applyNumberFormat="1" applyFont="1" applyFill="1" applyBorder="1" applyAlignment="1">
      <alignment horizontal="center" vertical="center"/>
    </xf>
    <xf numFmtId="0" fontId="12" fillId="4" borderId="1" xfId="1" applyFill="1" applyBorder="1" applyAlignment="1">
      <alignment horizontal="center" vertical="center" wrapText="1"/>
    </xf>
    <xf numFmtId="0" fontId="13" fillId="0" borderId="0" xfId="1" applyFont="1" applyFill="1" applyAlignment="1">
      <alignment horizontal="center"/>
    </xf>
  </cellXfs>
  <cellStyles count="2">
    <cellStyle name="Гиперссылка" xfId="1" builtinId="8"/>
    <cellStyle name="Обычный" xfId="0" builtinId="0"/>
  </cellStyles>
  <dxfs count="31"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8A3A3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ulion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ulion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showGridLines="0" tabSelected="1" workbookViewId="0">
      <pane ySplit="11" topLeftCell="A12" activePane="bottomLeft" state="frozen"/>
      <selection pane="bottomLeft" activeCell="F7" sqref="F7"/>
    </sheetView>
  </sheetViews>
  <sheetFormatPr defaultRowHeight="14.5" x14ac:dyDescent="0.35"/>
  <cols>
    <col min="1" max="1" width="5.7265625" customWidth="1"/>
    <col min="2" max="2" width="13.7265625" customWidth="1"/>
    <col min="3" max="4" width="15.7265625" customWidth="1"/>
    <col min="5" max="6" width="17.7265625" customWidth="1"/>
    <col min="7" max="7" width="30.7265625" customWidth="1"/>
  </cols>
  <sheetData>
    <row r="1" spans="1:7" x14ac:dyDescent="0.35">
      <c r="A1" s="11" t="s">
        <v>0</v>
      </c>
      <c r="B1" s="11"/>
      <c r="C1" s="11"/>
      <c r="D1" s="11"/>
      <c r="E1" s="11"/>
      <c r="F1" s="11"/>
      <c r="G1" s="11"/>
    </row>
    <row r="2" spans="1:7" x14ac:dyDescent="0.35">
      <c r="A2" s="11"/>
      <c r="B2" s="11"/>
      <c r="C2" s="11"/>
      <c r="D2" s="11"/>
      <c r="E2" s="11"/>
      <c r="F2" s="11"/>
      <c r="G2" s="11"/>
    </row>
    <row r="3" spans="1:7" x14ac:dyDescent="0.35">
      <c r="A3" s="12" t="s">
        <v>1</v>
      </c>
      <c r="B3" s="12"/>
      <c r="C3" s="12"/>
      <c r="D3" s="12"/>
      <c r="E3" s="12"/>
      <c r="F3" s="12"/>
      <c r="G3" s="12"/>
    </row>
    <row r="5" spans="1:7" ht="15.5" x14ac:dyDescent="0.35">
      <c r="A5" s="13" t="s">
        <v>2</v>
      </c>
      <c r="B5" s="13"/>
      <c r="C5" s="13"/>
      <c r="D5" s="13"/>
      <c r="E5" s="13"/>
      <c r="F5" s="13"/>
      <c r="G5" s="13"/>
    </row>
    <row r="6" spans="1:7" x14ac:dyDescent="0.35">
      <c r="A6" s="2" t="s">
        <v>3</v>
      </c>
      <c r="B6" s="3">
        <v>2026</v>
      </c>
      <c r="C6" s="2" t="s">
        <v>4</v>
      </c>
      <c r="D6" s="3" t="s">
        <v>5</v>
      </c>
      <c r="E6" s="2" t="s">
        <v>6</v>
      </c>
      <c r="F6" s="14" t="s">
        <v>48</v>
      </c>
      <c r="G6" s="15">
        <f>MATCH(D6,{"Январь","Февраль","Март","Апрель","Май","Июнь","Июль","Август","Сентябрь","Октябрь","Ноябрь","Декабрь"},0)</f>
        <v>8</v>
      </c>
    </row>
    <row r="8" spans="1:7" ht="15.5" x14ac:dyDescent="0.35">
      <c r="A8" s="13" t="s">
        <v>7</v>
      </c>
      <c r="B8" s="13"/>
      <c r="C8" s="13"/>
      <c r="D8" s="13"/>
      <c r="E8" s="13"/>
      <c r="F8" s="13"/>
      <c r="G8" s="13"/>
    </row>
    <row r="9" spans="1:7" x14ac:dyDescent="0.35">
      <c r="A9" s="16" t="s">
        <v>8</v>
      </c>
      <c r="B9" s="16"/>
      <c r="C9" s="16"/>
      <c r="D9" s="16"/>
      <c r="E9" s="16"/>
      <c r="F9" s="16"/>
      <c r="G9" s="16"/>
    </row>
    <row r="11" spans="1:7" x14ac:dyDescent="0.35">
      <c r="A11" s="4" t="s"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 t="s">
        <v>14</v>
      </c>
      <c r="G11" s="4" t="s">
        <v>15</v>
      </c>
    </row>
    <row r="12" spans="1:7" x14ac:dyDescent="0.35">
      <c r="A12" s="5">
        <v>1</v>
      </c>
      <c r="B12" s="6">
        <f>IF(DATE($B$6,$G$6,1)&lt;=EOMONTH(DATE($B$6,$G$6,1),0),DATE($B$6,$G$6,1),"")</f>
        <v>46235</v>
      </c>
      <c r="C12" s="7" t="str">
        <f>IF(B12="","",TEXT(B12,"ДДДД"))</f>
        <v>суббота</v>
      </c>
      <c r="D12" s="7" t="str">
        <f t="shared" ref="D12:D42" si="0">IF(B12="","",IF(WEEKDAY(B12,2)&gt;5,"В","Я"))</f>
        <v>В</v>
      </c>
      <c r="E12" s="8">
        <f t="shared" ref="E12:E42" si="1">IF(B12="","",IF(OR(D12="Я",D12="К",D12="РВ"),8,0))</f>
        <v>0</v>
      </c>
      <c r="F12" s="7">
        <f t="shared" ref="F12:F42" si="2">IF(B12="","",IF(WEEKDAY(B12,2)&lt;=5,8,0))</f>
        <v>0</v>
      </c>
      <c r="G12" s="5"/>
    </row>
    <row r="13" spans="1:7" x14ac:dyDescent="0.35">
      <c r="A13" s="5">
        <v>2</v>
      </c>
      <c r="B13" s="6">
        <f>IF(DATE($B$6,$G$6,2)&lt;=EOMONTH(DATE($B$6,$G$6,1),0),DATE($B$6,$G$6,2),"")</f>
        <v>46236</v>
      </c>
      <c r="C13" s="7" t="str">
        <f t="shared" ref="C13:C42" si="3">IF(B13="","",TEXT(B13,"ДДДД"))</f>
        <v>воскресенье</v>
      </c>
      <c r="D13" s="7" t="str">
        <f t="shared" si="0"/>
        <v>В</v>
      </c>
      <c r="E13" s="8">
        <f t="shared" si="1"/>
        <v>0</v>
      </c>
      <c r="F13" s="7">
        <f t="shared" si="2"/>
        <v>0</v>
      </c>
      <c r="G13" s="5"/>
    </row>
    <row r="14" spans="1:7" x14ac:dyDescent="0.35">
      <c r="A14" s="5">
        <v>3</v>
      </c>
      <c r="B14" s="6">
        <f>IF(DATE($B$6,$G$6,3)&lt;=EOMONTH(DATE($B$6,$G$6,1),0),DATE($B$6,$G$6,3),"")</f>
        <v>46237</v>
      </c>
      <c r="C14" s="7" t="str">
        <f t="shared" si="3"/>
        <v>понедельник</v>
      </c>
      <c r="D14" s="7" t="str">
        <f t="shared" si="0"/>
        <v>Я</v>
      </c>
      <c r="E14" s="8">
        <f t="shared" si="1"/>
        <v>8</v>
      </c>
      <c r="F14" s="7">
        <f t="shared" si="2"/>
        <v>8</v>
      </c>
      <c r="G14" s="5"/>
    </row>
    <row r="15" spans="1:7" x14ac:dyDescent="0.35">
      <c r="A15" s="5">
        <v>4</v>
      </c>
      <c r="B15" s="6">
        <f>IF(DATE($B$6,$G$6,4)&lt;=EOMONTH(DATE($B$6,$G$6,1),0),DATE($B$6,$G$6,4),"")</f>
        <v>46238</v>
      </c>
      <c r="C15" s="7" t="str">
        <f t="shared" si="3"/>
        <v>вторник</v>
      </c>
      <c r="D15" s="7" t="str">
        <f t="shared" si="0"/>
        <v>Я</v>
      </c>
      <c r="E15" s="8">
        <f t="shared" si="1"/>
        <v>8</v>
      </c>
      <c r="F15" s="7">
        <f t="shared" si="2"/>
        <v>8</v>
      </c>
      <c r="G15" s="5"/>
    </row>
    <row r="16" spans="1:7" x14ac:dyDescent="0.35">
      <c r="A16" s="5">
        <v>5</v>
      </c>
      <c r="B16" s="6">
        <f>IF(DATE($B$6,$G$6,5)&lt;=EOMONTH(DATE($B$6,$G$6,1),0),DATE($B$6,$G$6,5),"")</f>
        <v>46239</v>
      </c>
      <c r="C16" s="7" t="str">
        <f t="shared" si="3"/>
        <v>среда</v>
      </c>
      <c r="D16" s="7" t="str">
        <f t="shared" si="0"/>
        <v>Я</v>
      </c>
      <c r="E16" s="8">
        <f t="shared" si="1"/>
        <v>8</v>
      </c>
      <c r="F16" s="7">
        <f t="shared" si="2"/>
        <v>8</v>
      </c>
      <c r="G16" s="5"/>
    </row>
    <row r="17" spans="1:7" x14ac:dyDescent="0.35">
      <c r="A17" s="5">
        <v>6</v>
      </c>
      <c r="B17" s="6">
        <f>IF(DATE($B$6,$G$6,6)&lt;=EOMONTH(DATE($B$6,$G$6,1),0),DATE($B$6,$G$6,6),"")</f>
        <v>46240</v>
      </c>
      <c r="C17" s="7" t="str">
        <f t="shared" si="3"/>
        <v>четверг</v>
      </c>
      <c r="D17" s="7" t="str">
        <f t="shared" si="0"/>
        <v>Я</v>
      </c>
      <c r="E17" s="8">
        <f t="shared" si="1"/>
        <v>8</v>
      </c>
      <c r="F17" s="7">
        <f t="shared" si="2"/>
        <v>8</v>
      </c>
      <c r="G17" s="5"/>
    </row>
    <row r="18" spans="1:7" x14ac:dyDescent="0.35">
      <c r="A18" s="5">
        <v>7</v>
      </c>
      <c r="B18" s="6">
        <f>IF(DATE($B$6,$G$6,7)&lt;=EOMONTH(DATE($B$6,$G$6,1),0),DATE($B$6,$G$6,7),"")</f>
        <v>46241</v>
      </c>
      <c r="C18" s="7" t="str">
        <f t="shared" si="3"/>
        <v>пятница</v>
      </c>
      <c r="D18" s="7" t="str">
        <f t="shared" si="0"/>
        <v>Я</v>
      </c>
      <c r="E18" s="8">
        <f t="shared" si="1"/>
        <v>8</v>
      </c>
      <c r="F18" s="7">
        <f t="shared" si="2"/>
        <v>8</v>
      </c>
      <c r="G18" s="5"/>
    </row>
    <row r="19" spans="1:7" x14ac:dyDescent="0.35">
      <c r="A19" s="5">
        <v>8</v>
      </c>
      <c r="B19" s="6">
        <f>IF(DATE($B$6,$G$6,8)&lt;=EOMONTH(DATE($B$6,$G$6,1),0),DATE($B$6,$G$6,8),"")</f>
        <v>46242</v>
      </c>
      <c r="C19" s="7" t="str">
        <f t="shared" si="3"/>
        <v>суббота</v>
      </c>
      <c r="D19" s="7" t="str">
        <f t="shared" si="0"/>
        <v>В</v>
      </c>
      <c r="E19" s="8">
        <f t="shared" si="1"/>
        <v>0</v>
      </c>
      <c r="F19" s="7">
        <f t="shared" si="2"/>
        <v>0</v>
      </c>
      <c r="G19" s="5"/>
    </row>
    <row r="20" spans="1:7" x14ac:dyDescent="0.35">
      <c r="A20" s="5">
        <v>9</v>
      </c>
      <c r="B20" s="6">
        <f>IF(DATE($B$6,$G$6,9)&lt;=EOMONTH(DATE($B$6,$G$6,1),0),DATE($B$6,$G$6,9),"")</f>
        <v>46243</v>
      </c>
      <c r="C20" s="7" t="str">
        <f t="shared" si="3"/>
        <v>воскресенье</v>
      </c>
      <c r="D20" s="7" t="str">
        <f t="shared" si="0"/>
        <v>В</v>
      </c>
      <c r="E20" s="8">
        <f t="shared" si="1"/>
        <v>0</v>
      </c>
      <c r="F20" s="7">
        <f t="shared" si="2"/>
        <v>0</v>
      </c>
      <c r="G20" s="5"/>
    </row>
    <row r="21" spans="1:7" x14ac:dyDescent="0.35">
      <c r="A21" s="5">
        <v>10</v>
      </c>
      <c r="B21" s="6">
        <f>IF(DATE($B$6,$G$6,10)&lt;=EOMONTH(DATE($B$6,$G$6,1),0),DATE($B$6,$G$6,10),"")</f>
        <v>46244</v>
      </c>
      <c r="C21" s="7" t="str">
        <f t="shared" si="3"/>
        <v>понедельник</v>
      </c>
      <c r="D21" s="7" t="str">
        <f t="shared" si="0"/>
        <v>Я</v>
      </c>
      <c r="E21" s="8">
        <f t="shared" si="1"/>
        <v>8</v>
      </c>
      <c r="F21" s="7">
        <f t="shared" si="2"/>
        <v>8</v>
      </c>
      <c r="G21" s="5"/>
    </row>
    <row r="22" spans="1:7" x14ac:dyDescent="0.35">
      <c r="A22" s="5">
        <v>11</v>
      </c>
      <c r="B22" s="6">
        <f>IF(DATE($B$6,$G$6,11)&lt;=EOMONTH(DATE($B$6,$G$6,1),0),DATE($B$6,$G$6,11),"")</f>
        <v>46245</v>
      </c>
      <c r="C22" s="7" t="str">
        <f t="shared" si="3"/>
        <v>вторник</v>
      </c>
      <c r="D22" s="7" t="str">
        <f t="shared" si="0"/>
        <v>Я</v>
      </c>
      <c r="E22" s="8">
        <f t="shared" si="1"/>
        <v>8</v>
      </c>
      <c r="F22" s="7">
        <f t="shared" si="2"/>
        <v>8</v>
      </c>
      <c r="G22" s="5"/>
    </row>
    <row r="23" spans="1:7" x14ac:dyDescent="0.35">
      <c r="A23" s="5">
        <v>12</v>
      </c>
      <c r="B23" s="6">
        <f>IF(DATE($B$6,$G$6,12)&lt;=EOMONTH(DATE($B$6,$G$6,1),0),DATE($B$6,$G$6,12),"")</f>
        <v>46246</v>
      </c>
      <c r="C23" s="7" t="str">
        <f t="shared" si="3"/>
        <v>среда</v>
      </c>
      <c r="D23" s="7" t="str">
        <f t="shared" si="0"/>
        <v>Я</v>
      </c>
      <c r="E23" s="8">
        <f t="shared" si="1"/>
        <v>8</v>
      </c>
      <c r="F23" s="7">
        <f t="shared" si="2"/>
        <v>8</v>
      </c>
      <c r="G23" s="5"/>
    </row>
    <row r="24" spans="1:7" x14ac:dyDescent="0.35">
      <c r="A24" s="5">
        <v>13</v>
      </c>
      <c r="B24" s="6">
        <f>IF(DATE($B$6,$G$6,13)&lt;=EOMONTH(DATE($B$6,$G$6,1),0),DATE($B$6,$G$6,13),"")</f>
        <v>46247</v>
      </c>
      <c r="C24" s="7" t="str">
        <f t="shared" si="3"/>
        <v>четверг</v>
      </c>
      <c r="D24" s="7" t="str">
        <f t="shared" si="0"/>
        <v>Я</v>
      </c>
      <c r="E24" s="8">
        <f t="shared" si="1"/>
        <v>8</v>
      </c>
      <c r="F24" s="7">
        <f t="shared" si="2"/>
        <v>8</v>
      </c>
      <c r="G24" s="5"/>
    </row>
    <row r="25" spans="1:7" x14ac:dyDescent="0.35">
      <c r="A25" s="5">
        <v>14</v>
      </c>
      <c r="B25" s="6">
        <f>IF(DATE($B$6,$G$6,14)&lt;=EOMONTH(DATE($B$6,$G$6,1),0),DATE($B$6,$G$6,14),"")</f>
        <v>46248</v>
      </c>
      <c r="C25" s="7" t="str">
        <f t="shared" si="3"/>
        <v>пятница</v>
      </c>
      <c r="D25" s="7" t="str">
        <f t="shared" si="0"/>
        <v>Я</v>
      </c>
      <c r="E25" s="8">
        <f t="shared" si="1"/>
        <v>8</v>
      </c>
      <c r="F25" s="7">
        <f t="shared" si="2"/>
        <v>8</v>
      </c>
      <c r="G25" s="5"/>
    </row>
    <row r="26" spans="1:7" x14ac:dyDescent="0.35">
      <c r="A26" s="5">
        <v>15</v>
      </c>
      <c r="B26" s="6">
        <f>IF(DATE($B$6,$G$6,15)&lt;=EOMONTH(DATE($B$6,$G$6,1),0),DATE($B$6,$G$6,15),"")</f>
        <v>46249</v>
      </c>
      <c r="C26" s="7" t="str">
        <f t="shared" si="3"/>
        <v>суббота</v>
      </c>
      <c r="D26" s="7" t="str">
        <f t="shared" si="0"/>
        <v>В</v>
      </c>
      <c r="E26" s="8">
        <f t="shared" si="1"/>
        <v>0</v>
      </c>
      <c r="F26" s="7">
        <f t="shared" si="2"/>
        <v>0</v>
      </c>
      <c r="G26" s="5"/>
    </row>
    <row r="27" spans="1:7" x14ac:dyDescent="0.35">
      <c r="A27" s="5">
        <v>16</v>
      </c>
      <c r="B27" s="6">
        <f>IF(DATE($B$6,$G$6,16)&lt;=EOMONTH(DATE($B$6,$G$6,1),0),DATE($B$6,$G$6,16),"")</f>
        <v>46250</v>
      </c>
      <c r="C27" s="7" t="str">
        <f t="shared" si="3"/>
        <v>воскресенье</v>
      </c>
      <c r="D27" s="7" t="str">
        <f t="shared" si="0"/>
        <v>В</v>
      </c>
      <c r="E27" s="8">
        <f t="shared" si="1"/>
        <v>0</v>
      </c>
      <c r="F27" s="7">
        <f t="shared" si="2"/>
        <v>0</v>
      </c>
      <c r="G27" s="5"/>
    </row>
    <row r="28" spans="1:7" x14ac:dyDescent="0.35">
      <c r="A28" s="5">
        <v>17</v>
      </c>
      <c r="B28" s="6">
        <f>IF(DATE($B$6,$G$6,17)&lt;=EOMONTH(DATE($B$6,$G$6,1),0),DATE($B$6,$G$6,17),"")</f>
        <v>46251</v>
      </c>
      <c r="C28" s="7" t="str">
        <f t="shared" si="3"/>
        <v>понедельник</v>
      </c>
      <c r="D28" s="7" t="str">
        <f t="shared" si="0"/>
        <v>Я</v>
      </c>
      <c r="E28" s="8">
        <f t="shared" si="1"/>
        <v>8</v>
      </c>
      <c r="F28" s="7">
        <f t="shared" si="2"/>
        <v>8</v>
      </c>
      <c r="G28" s="5"/>
    </row>
    <row r="29" spans="1:7" x14ac:dyDescent="0.35">
      <c r="A29" s="5">
        <v>18</v>
      </c>
      <c r="B29" s="6">
        <f>IF(DATE($B$6,$G$6,18)&lt;=EOMONTH(DATE($B$6,$G$6,1),0),DATE($B$6,$G$6,18),"")</f>
        <v>46252</v>
      </c>
      <c r="C29" s="7" t="str">
        <f t="shared" si="3"/>
        <v>вторник</v>
      </c>
      <c r="D29" s="7" t="str">
        <f t="shared" si="0"/>
        <v>Я</v>
      </c>
      <c r="E29" s="8">
        <f t="shared" si="1"/>
        <v>8</v>
      </c>
      <c r="F29" s="7">
        <f t="shared" si="2"/>
        <v>8</v>
      </c>
      <c r="G29" s="5"/>
    </row>
    <row r="30" spans="1:7" x14ac:dyDescent="0.35">
      <c r="A30" s="5">
        <v>19</v>
      </c>
      <c r="B30" s="6">
        <f>IF(DATE($B$6,$G$6,19)&lt;=EOMONTH(DATE($B$6,$G$6,1),0),DATE($B$6,$G$6,19),"")</f>
        <v>46253</v>
      </c>
      <c r="C30" s="7" t="str">
        <f t="shared" si="3"/>
        <v>среда</v>
      </c>
      <c r="D30" s="7" t="str">
        <f t="shared" si="0"/>
        <v>Я</v>
      </c>
      <c r="E30" s="8">
        <f t="shared" si="1"/>
        <v>8</v>
      </c>
      <c r="F30" s="7">
        <f t="shared" si="2"/>
        <v>8</v>
      </c>
      <c r="G30" s="5"/>
    </row>
    <row r="31" spans="1:7" x14ac:dyDescent="0.35">
      <c r="A31" s="5">
        <v>20</v>
      </c>
      <c r="B31" s="6">
        <f>IF(DATE($B$6,$G$6,20)&lt;=EOMONTH(DATE($B$6,$G$6,1),0),DATE($B$6,$G$6,20),"")</f>
        <v>46254</v>
      </c>
      <c r="C31" s="7" t="str">
        <f t="shared" si="3"/>
        <v>четверг</v>
      </c>
      <c r="D31" s="7" t="str">
        <f t="shared" si="0"/>
        <v>Я</v>
      </c>
      <c r="E31" s="8">
        <f t="shared" si="1"/>
        <v>8</v>
      </c>
      <c r="F31" s="7">
        <f t="shared" si="2"/>
        <v>8</v>
      </c>
      <c r="G31" s="5"/>
    </row>
    <row r="32" spans="1:7" x14ac:dyDescent="0.35">
      <c r="A32" s="5">
        <v>21</v>
      </c>
      <c r="B32" s="6">
        <f>IF(DATE($B$6,$G$6,21)&lt;=EOMONTH(DATE($B$6,$G$6,1),0),DATE($B$6,$G$6,21),"")</f>
        <v>46255</v>
      </c>
      <c r="C32" s="7" t="str">
        <f t="shared" si="3"/>
        <v>пятница</v>
      </c>
      <c r="D32" s="7" t="str">
        <f t="shared" si="0"/>
        <v>Я</v>
      </c>
      <c r="E32" s="8">
        <f t="shared" si="1"/>
        <v>8</v>
      </c>
      <c r="F32" s="7">
        <f t="shared" si="2"/>
        <v>8</v>
      </c>
      <c r="G32" s="5"/>
    </row>
    <row r="33" spans="1:7" x14ac:dyDescent="0.35">
      <c r="A33" s="5">
        <v>22</v>
      </c>
      <c r="B33" s="6">
        <f>IF(DATE($B$6,$G$6,22)&lt;=EOMONTH(DATE($B$6,$G$6,1),0),DATE($B$6,$G$6,22),"")</f>
        <v>46256</v>
      </c>
      <c r="C33" s="7" t="str">
        <f t="shared" si="3"/>
        <v>суббота</v>
      </c>
      <c r="D33" s="7" t="str">
        <f t="shared" si="0"/>
        <v>В</v>
      </c>
      <c r="E33" s="8">
        <f t="shared" si="1"/>
        <v>0</v>
      </c>
      <c r="F33" s="7">
        <f t="shared" si="2"/>
        <v>0</v>
      </c>
      <c r="G33" s="5"/>
    </row>
    <row r="34" spans="1:7" x14ac:dyDescent="0.35">
      <c r="A34" s="5">
        <v>23</v>
      </c>
      <c r="B34" s="6">
        <f>IF(DATE($B$6,$G$6,23)&lt;=EOMONTH(DATE($B$6,$G$6,1),0),DATE($B$6,$G$6,23),"")</f>
        <v>46257</v>
      </c>
      <c r="C34" s="7" t="str">
        <f t="shared" si="3"/>
        <v>воскресенье</v>
      </c>
      <c r="D34" s="7" t="str">
        <f t="shared" si="0"/>
        <v>В</v>
      </c>
      <c r="E34" s="8">
        <f t="shared" si="1"/>
        <v>0</v>
      </c>
      <c r="F34" s="7">
        <f t="shared" si="2"/>
        <v>0</v>
      </c>
      <c r="G34" s="5"/>
    </row>
    <row r="35" spans="1:7" x14ac:dyDescent="0.35">
      <c r="A35" s="5">
        <v>24</v>
      </c>
      <c r="B35" s="6">
        <f>IF(DATE($B$6,$G$6,24)&lt;=EOMONTH(DATE($B$6,$G$6,1),0),DATE($B$6,$G$6,24),"")</f>
        <v>46258</v>
      </c>
      <c r="C35" s="7" t="str">
        <f t="shared" si="3"/>
        <v>понедельник</v>
      </c>
      <c r="D35" s="7" t="str">
        <f t="shared" si="0"/>
        <v>Я</v>
      </c>
      <c r="E35" s="8">
        <f t="shared" si="1"/>
        <v>8</v>
      </c>
      <c r="F35" s="7">
        <f t="shared" si="2"/>
        <v>8</v>
      </c>
      <c r="G35" s="5"/>
    </row>
    <row r="36" spans="1:7" x14ac:dyDescent="0.35">
      <c r="A36" s="5">
        <v>25</v>
      </c>
      <c r="B36" s="6">
        <f>IF(DATE($B$6,$G$6,25)&lt;=EOMONTH(DATE($B$6,$G$6,1),0),DATE($B$6,$G$6,25),"")</f>
        <v>46259</v>
      </c>
      <c r="C36" s="7" t="str">
        <f t="shared" si="3"/>
        <v>вторник</v>
      </c>
      <c r="D36" s="7" t="str">
        <f t="shared" si="0"/>
        <v>Я</v>
      </c>
      <c r="E36" s="8">
        <f t="shared" si="1"/>
        <v>8</v>
      </c>
      <c r="F36" s="7">
        <f t="shared" si="2"/>
        <v>8</v>
      </c>
      <c r="G36" s="5"/>
    </row>
    <row r="37" spans="1:7" x14ac:dyDescent="0.35">
      <c r="A37" s="5">
        <v>26</v>
      </c>
      <c r="B37" s="6">
        <f>IF(DATE($B$6,$G$6,26)&lt;=EOMONTH(DATE($B$6,$G$6,1),0),DATE($B$6,$G$6,26),"")</f>
        <v>46260</v>
      </c>
      <c r="C37" s="7" t="str">
        <f t="shared" si="3"/>
        <v>среда</v>
      </c>
      <c r="D37" s="7" t="str">
        <f t="shared" si="0"/>
        <v>Я</v>
      </c>
      <c r="E37" s="8">
        <f t="shared" si="1"/>
        <v>8</v>
      </c>
      <c r="F37" s="7">
        <f t="shared" si="2"/>
        <v>8</v>
      </c>
      <c r="G37" s="5"/>
    </row>
    <row r="38" spans="1:7" x14ac:dyDescent="0.35">
      <c r="A38" s="5">
        <v>27</v>
      </c>
      <c r="B38" s="6">
        <f>IF(DATE($B$6,$G$6,27)&lt;=EOMONTH(DATE($B$6,$G$6,1),0),DATE($B$6,$G$6,27),"")</f>
        <v>46261</v>
      </c>
      <c r="C38" s="7" t="str">
        <f t="shared" si="3"/>
        <v>четверг</v>
      </c>
      <c r="D38" s="7" t="str">
        <f t="shared" si="0"/>
        <v>Я</v>
      </c>
      <c r="E38" s="8">
        <f t="shared" si="1"/>
        <v>8</v>
      </c>
      <c r="F38" s="7">
        <f t="shared" si="2"/>
        <v>8</v>
      </c>
      <c r="G38" s="5"/>
    </row>
    <row r="39" spans="1:7" x14ac:dyDescent="0.35">
      <c r="A39" s="5">
        <v>28</v>
      </c>
      <c r="B39" s="6">
        <f>IF(DATE($B$6,$G$6,28)&lt;=EOMONTH(DATE($B$6,$G$6,1),0),DATE($B$6,$G$6,28),"")</f>
        <v>46262</v>
      </c>
      <c r="C39" s="7" t="str">
        <f t="shared" si="3"/>
        <v>пятница</v>
      </c>
      <c r="D39" s="7" t="str">
        <f t="shared" si="0"/>
        <v>Я</v>
      </c>
      <c r="E39" s="8">
        <f t="shared" si="1"/>
        <v>8</v>
      </c>
      <c r="F39" s="7">
        <f t="shared" si="2"/>
        <v>8</v>
      </c>
      <c r="G39" s="5"/>
    </row>
    <row r="40" spans="1:7" x14ac:dyDescent="0.35">
      <c r="A40" s="5">
        <v>29</v>
      </c>
      <c r="B40" s="6">
        <f>IF(DATE($B$6,$G$6,29)&lt;=EOMONTH(DATE($B$6,$G$6,1),0),DATE($B$6,$G$6,29),"")</f>
        <v>46263</v>
      </c>
      <c r="C40" s="7" t="str">
        <f t="shared" si="3"/>
        <v>суббота</v>
      </c>
      <c r="D40" s="7" t="str">
        <f t="shared" si="0"/>
        <v>В</v>
      </c>
      <c r="E40" s="8">
        <f t="shared" si="1"/>
        <v>0</v>
      </c>
      <c r="F40" s="7">
        <f t="shared" si="2"/>
        <v>0</v>
      </c>
      <c r="G40" s="5"/>
    </row>
    <row r="41" spans="1:7" x14ac:dyDescent="0.35">
      <c r="A41" s="5">
        <v>30</v>
      </c>
      <c r="B41" s="6">
        <f>IF(DATE($B$6,$G$6,30)&lt;=EOMONTH(DATE($B$6,$G$6,1),0),DATE($B$6,$G$6,30),"")</f>
        <v>46264</v>
      </c>
      <c r="C41" s="7" t="str">
        <f t="shared" si="3"/>
        <v>воскресенье</v>
      </c>
      <c r="D41" s="7" t="str">
        <f t="shared" si="0"/>
        <v>В</v>
      </c>
      <c r="E41" s="8">
        <f t="shared" si="1"/>
        <v>0</v>
      </c>
      <c r="F41" s="7">
        <f t="shared" si="2"/>
        <v>0</v>
      </c>
      <c r="G41" s="5"/>
    </row>
    <row r="42" spans="1:7" x14ac:dyDescent="0.35">
      <c r="A42" s="5">
        <v>31</v>
      </c>
      <c r="B42" s="6">
        <f>IF(DATE($B$6,$G$6,31)&lt;=EOMONTH(DATE($B$6,$G$6,1),0),DATE($B$6,$G$6,31),"")</f>
        <v>46265</v>
      </c>
      <c r="C42" s="7" t="str">
        <f t="shared" si="3"/>
        <v>понедельник</v>
      </c>
      <c r="D42" s="7" t="str">
        <f t="shared" si="0"/>
        <v>Я</v>
      </c>
      <c r="E42" s="8">
        <f t="shared" si="1"/>
        <v>8</v>
      </c>
      <c r="F42" s="7">
        <f t="shared" si="2"/>
        <v>8</v>
      </c>
      <c r="G42" s="5"/>
    </row>
    <row r="45" spans="1:7" ht="15.5" x14ac:dyDescent="0.35">
      <c r="A45" s="13" t="s">
        <v>16</v>
      </c>
      <c r="B45" s="13"/>
      <c r="C45" s="13"/>
      <c r="D45" s="13"/>
      <c r="E45" s="13"/>
      <c r="F45" s="13"/>
      <c r="G45" s="13"/>
    </row>
    <row r="46" spans="1:7" ht="15.5" x14ac:dyDescent="0.35">
      <c r="A46" s="17" t="s">
        <v>17</v>
      </c>
      <c r="B46" s="17"/>
      <c r="C46" s="17"/>
      <c r="D46" s="17"/>
      <c r="E46" s="18">
        <f>COUNTIF(D12:D42,"Я")+COUNTIF(D12:D42,"К")+COUNTIF(D12:D42,"РВ")</f>
        <v>21</v>
      </c>
      <c r="F46" s="19"/>
      <c r="G46" s="19"/>
    </row>
    <row r="47" spans="1:7" ht="15.5" x14ac:dyDescent="0.35">
      <c r="A47" s="17" t="s">
        <v>18</v>
      </c>
      <c r="B47" s="17"/>
      <c r="C47" s="17"/>
      <c r="D47" s="17"/>
      <c r="E47" s="20">
        <f>SUM(E12:E42)</f>
        <v>168</v>
      </c>
      <c r="F47" s="19"/>
      <c r="G47" s="19"/>
    </row>
    <row r="48" spans="1:7" ht="15.5" x14ac:dyDescent="0.35">
      <c r="A48" s="17" t="s">
        <v>19</v>
      </c>
      <c r="B48" s="17"/>
      <c r="C48" s="17"/>
      <c r="D48" s="17"/>
      <c r="E48" s="18">
        <f>COUNTIF(F12:F42,8)</f>
        <v>21</v>
      </c>
      <c r="F48" s="19"/>
      <c r="G48" s="19"/>
    </row>
    <row r="49" spans="1:7" ht="15.5" x14ac:dyDescent="0.35">
      <c r="A49" s="17" t="s">
        <v>20</v>
      </c>
      <c r="B49" s="17"/>
      <c r="C49" s="17"/>
      <c r="D49" s="17"/>
      <c r="E49" s="20">
        <f>SUM(F12:F42)</f>
        <v>168</v>
      </c>
      <c r="F49" s="19"/>
      <c r="G49" s="19"/>
    </row>
    <row r="50" spans="1:7" ht="15.5" x14ac:dyDescent="0.35">
      <c r="A50" s="17" t="s">
        <v>21</v>
      </c>
      <c r="B50" s="17"/>
      <c r="C50" s="17"/>
      <c r="D50" s="17"/>
      <c r="E50" s="18">
        <f>COUNTIF(D12:D42,"В")</f>
        <v>10</v>
      </c>
      <c r="F50" s="19"/>
      <c r="G50" s="19"/>
    </row>
    <row r="51" spans="1:7" ht="15.5" x14ac:dyDescent="0.35">
      <c r="A51" s="17" t="s">
        <v>22</v>
      </c>
      <c r="B51" s="17"/>
      <c r="C51" s="17"/>
      <c r="D51" s="17"/>
      <c r="E51" s="18">
        <f>COUNTIF(D12:D42,"ОТ")</f>
        <v>0</v>
      </c>
      <c r="F51" s="19"/>
      <c r="G51" s="19"/>
    </row>
    <row r="52" spans="1:7" ht="15.5" x14ac:dyDescent="0.35">
      <c r="A52" s="17" t="s">
        <v>23</v>
      </c>
      <c r="B52" s="17"/>
      <c r="C52" s="17"/>
      <c r="D52" s="17"/>
      <c r="E52" s="18">
        <f>COUNTIF(D12:D42,"Б")</f>
        <v>0</v>
      </c>
      <c r="F52" s="19"/>
      <c r="G52" s="19"/>
    </row>
    <row r="54" spans="1:7" x14ac:dyDescent="0.35">
      <c r="A54" s="16" t="s">
        <v>24</v>
      </c>
      <c r="B54" s="16"/>
      <c r="C54" s="16"/>
      <c r="D54" s="16"/>
      <c r="E54" s="16"/>
      <c r="F54" s="16"/>
      <c r="G54" s="16"/>
    </row>
    <row r="55" spans="1:7" x14ac:dyDescent="0.35">
      <c r="A55" s="16"/>
      <c r="B55" s="16"/>
      <c r="C55" s="16"/>
      <c r="D55" s="16"/>
      <c r="E55" s="16"/>
      <c r="F55" s="16"/>
      <c r="G55" s="16"/>
    </row>
    <row r="56" spans="1:7" x14ac:dyDescent="0.35">
      <c r="A56" s="16"/>
      <c r="B56" s="16"/>
      <c r="C56" s="16"/>
      <c r="D56" s="16"/>
      <c r="E56" s="16"/>
      <c r="F56" s="16"/>
      <c r="G56" s="16"/>
    </row>
    <row r="58" spans="1:7" x14ac:dyDescent="0.35">
      <c r="A58" s="22" t="s">
        <v>25</v>
      </c>
      <c r="B58" s="22"/>
      <c r="C58" s="22"/>
      <c r="D58" s="22"/>
      <c r="E58" s="22"/>
      <c r="F58" s="22"/>
      <c r="G58" s="22"/>
    </row>
  </sheetData>
  <mergeCells count="23">
    <mergeCell ref="A58:G58"/>
    <mergeCell ref="A51:D51"/>
    <mergeCell ref="E51:G51"/>
    <mergeCell ref="A52:D52"/>
    <mergeCell ref="E52:G52"/>
    <mergeCell ref="A54:G56"/>
    <mergeCell ref="A48:D48"/>
    <mergeCell ref="E48:G48"/>
    <mergeCell ref="A49:D49"/>
    <mergeCell ref="E49:G49"/>
    <mergeCell ref="A50:D50"/>
    <mergeCell ref="E50:G50"/>
    <mergeCell ref="A9:G9"/>
    <mergeCell ref="A45:G45"/>
    <mergeCell ref="A46:D46"/>
    <mergeCell ref="E46:G46"/>
    <mergeCell ref="A47:D47"/>
    <mergeCell ref="E47:G47"/>
    <mergeCell ref="A1:G2"/>
    <mergeCell ref="A3:G3"/>
    <mergeCell ref="A5:G5"/>
    <mergeCell ref="F6:G6"/>
    <mergeCell ref="A8:G8"/>
  </mergeCells>
  <conditionalFormatting sqref="A12 C13:C42 C12:G12">
    <cfRule type="expression" dxfId="30" priority="1">
      <formula>AND($B12&lt;&gt;"",WEEKDAY($B12,2)&gt;5)</formula>
    </cfRule>
  </conditionalFormatting>
  <conditionalFormatting sqref="A13:B13 D13:G13 B12">
    <cfRule type="expression" dxfId="29" priority="2">
      <formula>AND($B12&lt;&gt;"",WEEKDAY($B12,2)&gt;5)</formula>
    </cfRule>
  </conditionalFormatting>
  <conditionalFormatting sqref="A14:B14 D14:G14">
    <cfRule type="expression" dxfId="28" priority="3">
      <formula>AND($B14&lt;&gt;"",WEEKDAY($B14,2)&gt;5)</formula>
    </cfRule>
  </conditionalFormatting>
  <conditionalFormatting sqref="A15:B15 D15:G15">
    <cfRule type="expression" dxfId="27" priority="4">
      <formula>AND($B15&lt;&gt;"",WEEKDAY($B15,2)&gt;5)</formula>
    </cfRule>
  </conditionalFormatting>
  <conditionalFormatting sqref="A16:B16 D16:G16">
    <cfRule type="expression" dxfId="26" priority="5">
      <formula>AND($B16&lt;&gt;"",WEEKDAY($B16,2)&gt;5)</formula>
    </cfRule>
  </conditionalFormatting>
  <conditionalFormatting sqref="A17:B17 D17:G17">
    <cfRule type="expression" dxfId="25" priority="6">
      <formula>AND($B17&lt;&gt;"",WEEKDAY($B17,2)&gt;5)</formula>
    </cfRule>
  </conditionalFormatting>
  <conditionalFormatting sqref="A18:B18 D18:G18">
    <cfRule type="expression" dxfId="24" priority="7">
      <formula>AND($B18&lt;&gt;"",WEEKDAY($B18,2)&gt;5)</formula>
    </cfRule>
  </conditionalFormatting>
  <conditionalFormatting sqref="A19:B19 D19:G19">
    <cfRule type="expression" dxfId="23" priority="8">
      <formula>AND($B19&lt;&gt;"",WEEKDAY($B19,2)&gt;5)</formula>
    </cfRule>
  </conditionalFormatting>
  <conditionalFormatting sqref="A20:B20 D20:G20">
    <cfRule type="expression" dxfId="22" priority="9">
      <formula>AND($B20&lt;&gt;"",WEEKDAY($B20,2)&gt;5)</formula>
    </cfRule>
  </conditionalFormatting>
  <conditionalFormatting sqref="A21:B21 D21:G21">
    <cfRule type="expression" dxfId="21" priority="10">
      <formula>AND($B21&lt;&gt;"",WEEKDAY($B21,2)&gt;5)</formula>
    </cfRule>
  </conditionalFormatting>
  <conditionalFormatting sqref="A22:B22 D22:G22">
    <cfRule type="expression" dxfId="20" priority="11">
      <formula>AND($B22&lt;&gt;"",WEEKDAY($B22,2)&gt;5)</formula>
    </cfRule>
  </conditionalFormatting>
  <conditionalFormatting sqref="A23:B23 D23:G23">
    <cfRule type="expression" dxfId="19" priority="12">
      <formula>AND($B23&lt;&gt;"",WEEKDAY($B23,2)&gt;5)</formula>
    </cfRule>
  </conditionalFormatting>
  <conditionalFormatting sqref="A24:B24 D24:G24">
    <cfRule type="expression" dxfId="18" priority="13">
      <formula>AND($B24&lt;&gt;"",WEEKDAY($B24,2)&gt;5)</formula>
    </cfRule>
  </conditionalFormatting>
  <conditionalFormatting sqref="A25:B25 D25:G25">
    <cfRule type="expression" dxfId="17" priority="14">
      <formula>AND($B25&lt;&gt;"",WEEKDAY($B25,2)&gt;5)</formula>
    </cfRule>
  </conditionalFormatting>
  <conditionalFormatting sqref="A26:B26 D26:G26">
    <cfRule type="expression" dxfId="16" priority="15">
      <formula>AND($B26&lt;&gt;"",WEEKDAY($B26,2)&gt;5)</formula>
    </cfRule>
  </conditionalFormatting>
  <conditionalFormatting sqref="A27:B27 D27:G27">
    <cfRule type="expression" dxfId="15" priority="16">
      <formula>AND($B27&lt;&gt;"",WEEKDAY($B27,2)&gt;5)</formula>
    </cfRule>
  </conditionalFormatting>
  <conditionalFormatting sqref="A28:B28 D28:G28">
    <cfRule type="expression" dxfId="14" priority="17">
      <formula>AND($B28&lt;&gt;"",WEEKDAY($B28,2)&gt;5)</formula>
    </cfRule>
  </conditionalFormatting>
  <conditionalFormatting sqref="A29:B29 D29:G29">
    <cfRule type="expression" dxfId="13" priority="18">
      <formula>AND($B29&lt;&gt;"",WEEKDAY($B29,2)&gt;5)</formula>
    </cfRule>
  </conditionalFormatting>
  <conditionalFormatting sqref="A30:B30 D30:G30">
    <cfRule type="expression" dxfId="12" priority="19">
      <formula>AND($B30&lt;&gt;"",WEEKDAY($B30,2)&gt;5)</formula>
    </cfRule>
  </conditionalFormatting>
  <conditionalFormatting sqref="A31:B31 D31:G31">
    <cfRule type="expression" dxfId="11" priority="20">
      <formula>AND($B31&lt;&gt;"",WEEKDAY($B31,2)&gt;5)</formula>
    </cfRule>
  </conditionalFormatting>
  <conditionalFormatting sqref="A32:B32 D32:G32">
    <cfRule type="expression" dxfId="10" priority="21">
      <formula>AND($B32&lt;&gt;"",WEEKDAY($B32,2)&gt;5)</formula>
    </cfRule>
  </conditionalFormatting>
  <conditionalFormatting sqref="A33:B33 D33:G33">
    <cfRule type="expression" dxfId="9" priority="22">
      <formula>AND($B33&lt;&gt;"",WEEKDAY($B33,2)&gt;5)</formula>
    </cfRule>
  </conditionalFormatting>
  <conditionalFormatting sqref="A34:B34 D34:G34">
    <cfRule type="expression" dxfId="8" priority="23">
      <formula>AND($B34&lt;&gt;"",WEEKDAY($B34,2)&gt;5)</formula>
    </cfRule>
  </conditionalFormatting>
  <conditionalFormatting sqref="A35:B35 D35:G35">
    <cfRule type="expression" dxfId="7" priority="24">
      <formula>AND($B35&lt;&gt;"",WEEKDAY($B35,2)&gt;5)</formula>
    </cfRule>
  </conditionalFormatting>
  <conditionalFormatting sqref="A36:B36 D36:G36">
    <cfRule type="expression" dxfId="6" priority="25">
      <formula>AND($B36&lt;&gt;"",WEEKDAY($B36,2)&gt;5)</formula>
    </cfRule>
  </conditionalFormatting>
  <conditionalFormatting sqref="A37:B37 D37:G37">
    <cfRule type="expression" dxfId="5" priority="26">
      <formula>AND($B37&lt;&gt;"",WEEKDAY($B37,2)&gt;5)</formula>
    </cfRule>
  </conditionalFormatting>
  <conditionalFormatting sqref="A38:B38 D38:G38">
    <cfRule type="expression" dxfId="4" priority="27">
      <formula>AND($B38&lt;&gt;"",WEEKDAY($B38,2)&gt;5)</formula>
    </cfRule>
  </conditionalFormatting>
  <conditionalFormatting sqref="A39:B39 D39:G39">
    <cfRule type="expression" dxfId="3" priority="28">
      <formula>AND($B39&lt;&gt;"",WEEKDAY($B39,2)&gt;5)</formula>
    </cfRule>
  </conditionalFormatting>
  <conditionalFormatting sqref="A40:B40 D40:G40">
    <cfRule type="expression" dxfId="2" priority="29">
      <formula>AND($B40&lt;&gt;"",WEEKDAY($B40,2)&gt;5)</formula>
    </cfRule>
  </conditionalFormatting>
  <conditionalFormatting sqref="A41:B41 D41:G41">
    <cfRule type="expression" dxfId="1" priority="30">
      <formula>AND($B41&lt;&gt;"",WEEKDAY($B41,2)&gt;5)</formula>
    </cfRule>
  </conditionalFormatting>
  <conditionalFormatting sqref="A42:B42 D42:G42">
    <cfRule type="expression" dxfId="0" priority="31">
      <formula>AND($B42&lt;&gt;"",WEEKDAY($B42,2)&gt;5)</formula>
    </cfRule>
  </conditionalFormatting>
  <dataValidations count="4">
    <dataValidation type="whole" allowBlank="1" showInputMessage="1" showErrorMessage="1" sqref="B6" xr:uid="{00000000-0002-0000-0000-000000000000}">
      <formula1>2020</formula1>
      <formula2>2100</formula2>
    </dataValidation>
    <dataValidation type="list" allowBlank="1" showInputMessage="1" showErrorMessage="1" sqref="D6" xr:uid="{00000000-0002-0000-0000-000001000000}">
      <formula1>"Январь,Февраль,Март,Апрель,Май,Июнь,Июль,Август,Сентябрь,Октябрь,Ноябрь,Декабрь"</formula1>
    </dataValidation>
    <dataValidation type="list" allowBlank="1" showInputMessage="1" showErrorMessage="1" sqref="D12:D42" xr:uid="{00000000-0002-0000-0000-000002000000}">
      <formula1>"Я,В,ОТ,Б,К,НН,РВ"</formula1>
    </dataValidation>
    <dataValidation type="decimal" allowBlank="1" showInputMessage="1" showErrorMessage="1" sqref="E12:E42" xr:uid="{00000000-0002-0000-0000-000003000000}">
      <formula1>0</formula1>
      <formula2>24</formula2>
    </dataValidation>
  </dataValidations>
  <hyperlinks>
    <hyperlink ref="A58:G58" r:id="rId1" display="FORMULION.RU • Бесплатные Excel-шаблоны • Формулы, расчёты и полезные инструменты" xr:uid="{5682B7BA-0199-4D7A-8EDE-CD54FECBCED1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0"/>
  <sheetViews>
    <sheetView showGridLines="0" topLeftCell="A16" workbookViewId="0">
      <selection activeCell="A28" sqref="A28:B30"/>
    </sheetView>
  </sheetViews>
  <sheetFormatPr defaultRowHeight="14.5" x14ac:dyDescent="0.35"/>
  <cols>
    <col min="1" max="1" width="28.7265625" customWidth="1"/>
    <col min="2" max="2" width="92.7265625" customWidth="1"/>
  </cols>
  <sheetData>
    <row r="1" spans="1:2" x14ac:dyDescent="0.35">
      <c r="A1" s="11" t="s">
        <v>26</v>
      </c>
      <c r="B1" s="11"/>
    </row>
    <row r="2" spans="1:2" x14ac:dyDescent="0.35">
      <c r="A2" s="11"/>
      <c r="B2" s="11"/>
    </row>
    <row r="4" spans="1:2" ht="15.5" x14ac:dyDescent="0.35">
      <c r="A4" s="1" t="s">
        <v>27</v>
      </c>
      <c r="B4" s="1" t="s">
        <v>28</v>
      </c>
    </row>
    <row r="5" spans="1:2" ht="58" customHeight="1" x14ac:dyDescent="0.35">
      <c r="A5" s="9" t="s">
        <v>29</v>
      </c>
      <c r="B5" s="10" t="s">
        <v>30</v>
      </c>
    </row>
    <row r="6" spans="1:2" ht="58" customHeight="1" x14ac:dyDescent="0.35">
      <c r="A6" s="9" t="s">
        <v>31</v>
      </c>
      <c r="B6" s="10" t="s">
        <v>32</v>
      </c>
    </row>
    <row r="7" spans="1:2" ht="58" customHeight="1" x14ac:dyDescent="0.35">
      <c r="A7" s="9" t="s">
        <v>33</v>
      </c>
      <c r="B7" s="10" t="s">
        <v>34</v>
      </c>
    </row>
    <row r="8" spans="1:2" ht="58" customHeight="1" x14ac:dyDescent="0.35">
      <c r="A8" s="9" t="s">
        <v>35</v>
      </c>
      <c r="B8" s="10" t="s">
        <v>36</v>
      </c>
    </row>
    <row r="9" spans="1:2" ht="58" customHeight="1" x14ac:dyDescent="0.35">
      <c r="A9" s="9" t="s">
        <v>37</v>
      </c>
      <c r="B9" s="10" t="s">
        <v>38</v>
      </c>
    </row>
    <row r="10" spans="1:2" ht="58" customHeight="1" x14ac:dyDescent="0.35">
      <c r="A10" s="9" t="s">
        <v>39</v>
      </c>
      <c r="B10" s="10" t="s">
        <v>40</v>
      </c>
    </row>
    <row r="11" spans="1:2" ht="58" customHeight="1" x14ac:dyDescent="0.35">
      <c r="A11" s="9" t="s">
        <v>41</v>
      </c>
      <c r="B11" s="10" t="s">
        <v>42</v>
      </c>
    </row>
    <row r="13" spans="1:2" ht="15.5" x14ac:dyDescent="0.35">
      <c r="A13" s="13" t="s">
        <v>43</v>
      </c>
      <c r="B13" s="13"/>
    </row>
    <row r="14" spans="1:2" x14ac:dyDescent="0.35">
      <c r="A14" s="16" t="s">
        <v>44</v>
      </c>
      <c r="B14" s="16"/>
    </row>
    <row r="15" spans="1:2" x14ac:dyDescent="0.35">
      <c r="A15" s="16"/>
      <c r="B15" s="16"/>
    </row>
    <row r="16" spans="1:2" x14ac:dyDescent="0.35">
      <c r="A16" s="16"/>
      <c r="B16" s="16"/>
    </row>
    <row r="17" spans="1:2" x14ac:dyDescent="0.35">
      <c r="A17" s="16"/>
      <c r="B17" s="16"/>
    </row>
    <row r="18" spans="1:2" x14ac:dyDescent="0.35">
      <c r="A18" s="16"/>
      <c r="B18" s="16"/>
    </row>
    <row r="19" spans="1:2" x14ac:dyDescent="0.35">
      <c r="A19" s="16"/>
      <c r="B19" s="16"/>
    </row>
    <row r="20" spans="1:2" x14ac:dyDescent="0.35">
      <c r="A20" s="16"/>
      <c r="B20" s="16"/>
    </row>
    <row r="22" spans="1:2" ht="15.5" x14ac:dyDescent="0.35">
      <c r="A22" s="13" t="s">
        <v>45</v>
      </c>
      <c r="B22" s="13"/>
    </row>
    <row r="23" spans="1:2" x14ac:dyDescent="0.35">
      <c r="A23" s="16" t="s">
        <v>46</v>
      </c>
      <c r="B23" s="16"/>
    </row>
    <row r="24" spans="1:2" x14ac:dyDescent="0.35">
      <c r="A24" s="16"/>
      <c r="B24" s="16"/>
    </row>
    <row r="25" spans="1:2" x14ac:dyDescent="0.35">
      <c r="A25" s="16"/>
      <c r="B25" s="16"/>
    </row>
    <row r="26" spans="1:2" x14ac:dyDescent="0.35">
      <c r="A26" s="16"/>
      <c r="B26" s="16"/>
    </row>
    <row r="28" spans="1:2" x14ac:dyDescent="0.35">
      <c r="A28" s="21" t="s">
        <v>47</v>
      </c>
      <c r="B28" s="21"/>
    </row>
    <row r="29" spans="1:2" x14ac:dyDescent="0.35">
      <c r="A29" s="21"/>
      <c r="B29" s="21"/>
    </row>
    <row r="30" spans="1:2" x14ac:dyDescent="0.35">
      <c r="A30" s="21"/>
      <c r="B30" s="21"/>
    </row>
  </sheetData>
  <mergeCells count="6">
    <mergeCell ref="A28:B30"/>
    <mergeCell ref="A1:B2"/>
    <mergeCell ref="A13:B13"/>
    <mergeCell ref="A14:B20"/>
    <mergeCell ref="A22:B22"/>
    <mergeCell ref="A23:B26"/>
  </mergeCells>
  <hyperlinks>
    <hyperlink ref="A28:B30" r:id="rId1" display="https://formulion.ru/" xr:uid="{36E86EDD-78BD-4AAB-8BA5-2D5A33F96D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Табель</vt:lpstr>
      <vt:lpstr>Помощь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Табель учёта рабочего времени в Excel</dc:title>
  <dc:creator>Formulion.ru</dc:creator>
  <cp:lastModifiedBy>vladimir pavlenko</cp:lastModifiedBy>
  <dcterms:created xsi:type="dcterms:W3CDTF">2026-08-18T10:52:39Z</dcterms:created>
  <dcterms:modified xsi:type="dcterms:W3CDTF">2026-08-18T11:08:30Z</dcterms:modified>
</cp:coreProperties>
</file>